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\Downloads\"/>
    </mc:Choice>
  </mc:AlternateContent>
  <bookViews>
    <workbookView xWindow="-105" yWindow="-105" windowWidth="23250" windowHeight="12450" firstSheet="8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G74" i="7"/>
  <c r="D16" i="6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9" i="19"/>
  <c r="D29" i="19"/>
  <c r="F29" i="19"/>
  <c r="G29" i="19"/>
  <c r="C29" i="19"/>
  <c r="B29" i="19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6" i="8"/>
  <c r="D56" i="8"/>
  <c r="E56" i="8"/>
  <c r="F56" i="8"/>
  <c r="F77" i="8" s="1"/>
  <c r="G56" i="8"/>
  <c r="B56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41" i="6" s="1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68" i="5"/>
  <c r="D64" i="5"/>
  <c r="D63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77" i="8" l="1"/>
  <c r="G146" i="7"/>
  <c r="G71" i="7"/>
  <c r="G28" i="7"/>
  <c r="C9" i="7"/>
  <c r="E65" i="6"/>
  <c r="F41" i="6"/>
  <c r="F70" i="6" s="1"/>
  <c r="G28" i="6"/>
  <c r="F79" i="2"/>
  <c r="F47" i="2"/>
  <c r="F59" i="2" s="1"/>
  <c r="F81" i="2" s="1"/>
  <c r="E47" i="2"/>
  <c r="E59" i="2" s="1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77" i="8"/>
  <c r="D77" i="8"/>
  <c r="C77" i="8"/>
  <c r="G77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G45" i="6"/>
  <c r="G65" i="6" s="1"/>
  <c r="G16" i="6"/>
  <c r="G41" i="6" s="1"/>
  <c r="G37" i="6"/>
  <c r="E77" i="9" l="1"/>
  <c r="G77" i="9"/>
  <c r="B159" i="7"/>
  <c r="F159" i="7"/>
  <c r="C159" i="7"/>
  <c r="G9" i="7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<sst xmlns="http://schemas.openxmlformats.org/spreadsheetml/2006/main" count="1059" uniqueCount="633">
  <si>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</si>
  <si>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</si>
  <si>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</si>
  <si>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</si>
  <si>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</si>
  <si>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</si>
  <si>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</si>
  <si>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</si>
  <si>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</si>
  <si>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</si>
  <si>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</si>
  <si>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</si>
  <si>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</si>
  <si>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</si>
  <si>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</si>
  <si>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</si>
  <si>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</si>
  <si>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</si>
  <si>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</si>
  <si>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</si>
  <si>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</si>
  <si>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</si>
  <si>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</si>
  <si>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</si>
  <si>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</si>
  <si>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</si>
  <si>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</si>
  <si>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</si>
  <si>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</si>
  <si>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</si>
  <si>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</si>
  <si>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</si>
  <si>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</si>
  <si>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</si>
  <si>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</si>
  <si>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</si>
  <si>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</si>
  <si>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</si>
  <si>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</si>
  <si>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</si>
  <si>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</si>
  <si>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</si>
  <si>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</si>
  <si>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</si>
  <si>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</si>
  <si>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</si>
  <si>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</si>
  <si>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</si>
  <si>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</si>
  <si>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</si>
  <si>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</si>
  <si>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</si>
  <si>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</si>
  <si>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</si>
  <si>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</si>
  <si>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</si>
  <si>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</si>
  <si>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</si>
  <si>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</si>
  <si>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</si>
  <si>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</si>
  <si>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</si>
  <si>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</si>
  <si>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</si>
  <si>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</si>
  <si>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</si>
  <si>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</si>
  <si>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</si>
  <si>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</si>
  <si>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</si>
  <si>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</si>
  <si>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</si>
  <si>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</si>
  <si>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</si>
  <si>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</si>
  <si>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</si>
  <si>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</si>
  <si>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</si>
  <si>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</si>
  <si>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</si>
  <si>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</si>
  <si>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</si>
  <si>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</si>
  <si>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</si>
  <si>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</si>
  <si>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</si>
  <si>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</si>
  <si>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</si>
  <si>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</si>
  <si>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</si>
  <si>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</si>
  <si>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</si>
  <si>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</si>
  <si>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</si>
  <si>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</si>
  <si>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</si>
  <si>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</si>
  <si>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</si>
  <si>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</si>
  <si>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</si>
  <si>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</si>
  <si>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</si>
  <si>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</si>
  <si>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</si>
  <si>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</si>
  <si>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</si>
  <si>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</si>
  <si>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</si>
  <si>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</si>
  <si>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</si>
  <si>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</si>
  <si>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</si>
  <si>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</si>
  <si>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</si>
  <si>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</si>
  <si>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</si>
  <si>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</si>
  <si>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</si>
  <si>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</si>
  <si>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</si>
  <si>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</si>
  <si>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</si>
  <si>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</si>
  <si>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</si>
  <si>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</si>
  <si>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</si>
  <si>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</si>
  <si>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</si>
  <si>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</si>
  <si>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</si>
  <si>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</si>
  <si>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</si>
  <si>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</si>
  <si>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</si>
  <si>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</si>
  <si>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</si>
  <si>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</si>
  <si>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</si>
  <si>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</si>
  <si>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</si>
  <si>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</si>
  <si>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</si>
  <si>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</si>
  <si>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</si>
  <si>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</si>
  <si>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</si>
  <si>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</si>
  <si>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</si>
  <si>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</si>
  <si>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</si>
  <si>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</si>
  <si>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</si>
  <si>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</si>
  <si>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</si>
  <si>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</si>
  <si>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</si>
  <si>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</si>
  <si>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</si>
  <si>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</si>
  <si>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</si>
  <si>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</si>
  <si>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</si>
  <si>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</si>
  <si>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</si>
  <si>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</si>
  <si>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</si>
  <si>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</si>
  <si>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</si>
  <si>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</si>
  <si>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</si>
  <si>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</si>
  <si>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</si>
  <si>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</si>
  <si>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</si>
  <si>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</si>
  <si>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</si>
  <si>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</si>
  <si>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</si>
  <si>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</si>
  <si>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</si>
  <si>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</si>
  <si>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</si>
  <si>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</si>
  <si>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</si>
  <si>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</si>
  <si>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</si>
  <si>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</si>
  <si>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</si>
  <si>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</si>
  <si>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</si>
  <si>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</si>
  <si>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</si>
  <si>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</si>
  <si>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</si>
  <si>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</si>
  <si>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</si>
  <si>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</si>
  <si>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</si>
  <si>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</si>
  <si>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</si>
  <si>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</si>
  <si>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</si>
  <si>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</si>
  <si>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</si>
  <si>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</si>
  <si>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</si>
  <si>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</si>
  <si>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</si>
  <si>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</si>
  <si>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</si>
  <si>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</si>
  <si>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</si>
  <si>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</si>
  <si>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</si>
  <si>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</si>
  <si>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</si>
  <si>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</si>
  <si>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</si>
  <si>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</si>
  <si>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</si>
  <si>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</si>
  <si>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</si>
  <si>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</si>
  <si>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</si>
  <si>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</si>
  <si>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</si>
  <si>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</si>
  <si>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</si>
  <si>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</si>
  <si>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</si>
  <si>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</si>
  <si>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</si>
  <si>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</si>
  <si>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</si>
  <si>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</si>
  <si>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</si>
  <si>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</si>
  <si>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</si>
  <si>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</si>
  <si>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</si>
  <si>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</si>
  <si>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</si>
  <si>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</si>
  <si>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</si>
  <si>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</si>
  <si>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</si>
  <si>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</si>
  <si>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</si>
  <si>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</si>
  <si>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</si>
  <si>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</si>
  <si>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</si>
  <si>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</si>
  <si>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</si>
  <si>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</si>
  <si>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</si>
  <si>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</si>
  <si>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</si>
  <si>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</si>
  <si>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</si>
  <si>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</si>
  <si>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</si>
  <si>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</si>
  <si>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</si>
  <si>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</si>
  <si>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</si>
  <si>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</si>
  <si>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</si>
  <si>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</si>
  <si>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</si>
  <si>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</si>
  <si>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</si>
  <si>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</si>
  <si>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</si>
  <si>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</si>
  <si>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</si>
  <si>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</si>
  <si>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</si>
  <si>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</si>
  <si>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</si>
  <si>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</si>
  <si>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</si>
  <si>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</si>
  <si>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</si>
  <si>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</si>
  <si>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</si>
  <si>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</si>
  <si>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</si>
  <si>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</si>
  <si>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</si>
  <si>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</si>
  <si>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</si>
  <si>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</si>
  <si>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</si>
  <si>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</si>
  <si>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</si>
  <si>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</si>
  <si>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</si>
  <si>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</si>
  <si>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</si>
  <si>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</si>
  <si>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</si>
  <si>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</si>
  <si>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</si>
  <si>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</si>
  <si>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</si>
  <si>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</si>
  <si>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</si>
  <si>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</si>
  <si>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</si>
  <si>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</si>
  <si>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</si>
  <si>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</si>
  <si>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</si>
  <si>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</si>
  <si>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</si>
  <si>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</si>
  <si>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</si>
  <si>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</si>
  <si>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</si>
  <si>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</si>
  <si>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</si>
  <si>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</si>
  <si>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</si>
  <si>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</si>
  <si>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</si>
  <si>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</si>
  <si>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</si>
  <si>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</si>
  <si>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</si>
  <si>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</si>
  <si>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</si>
  <si>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</si>
  <si>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</si>
  <si>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</si>
  <si>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</si>
  <si>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</si>
  <si>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</si>
  <si>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</si>
  <si>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</si>
  <si>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</si>
  <si>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</si>
  <si>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</si>
  <si>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</si>
  <si>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</si>
  <si>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</si>
  <si>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</si>
  <si>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</si>
  <si>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</si>
  <si>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</si>
  <si>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</si>
  <si>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</si>
  <si>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</si>
  <si>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</si>
  <si>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</si>
  <si>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</si>
  <si>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</si>
  <si>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</si>
  <si>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</si>
  <si>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</si>
  <si>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</si>
  <si>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</si>
  <si>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</si>
  <si>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</si>
  <si>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</si>
  <si>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</si>
  <si>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</si>
  <si>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</si>
  <si>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</si>
  <si>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</si>
  <si>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</si>
  <si>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</si>
  <si>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</si>
  <si>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</si>
  <si>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</si>
  <si>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</si>
  <si>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</si>
  <si>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</si>
  <si>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</si>
  <si>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</si>
  <si>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</si>
  <si>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</si>
  <si>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</si>
  <si>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</si>
  <si>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</si>
  <si>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</si>
  <si>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</si>
  <si>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</si>
  <si>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</si>
  <si>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</si>
  <si>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</si>
  <si>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</si>
  <si>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</si>
  <si>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</si>
  <si>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</si>
  <si>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</si>
  <si>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</si>
  <si>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</si>
  <si>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</si>
  <si>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</si>
  <si>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</si>
  <si>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</si>
  <si>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</si>
  <si>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</si>
  <si>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</si>
  <si>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</si>
  <si>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</si>
  <si>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</si>
  <si>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</si>
  <si>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</si>
  <si>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</si>
  <si>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</si>
  <si>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</si>
  <si>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</si>
  <si>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</si>
  <si>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</si>
  <si>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</si>
  <si>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</si>
  <si>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</si>
  <si>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</si>
  <si>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</si>
  <si>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</si>
  <si>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</si>
  <si>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</si>
  <si>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</si>
  <si>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</si>
  <si>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</si>
  <si>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</si>
  <si>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</si>
  <si>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</si>
  <si>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</si>
  <si>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</si>
  <si>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</si>
  <si>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</si>
  <si>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</si>
  <si>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</si>
  <si>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</si>
  <si>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</si>
  <si>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</si>
  <si>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</si>
  <si>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</si>
  <si>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</si>
  <si>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</si>
  <si>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</si>
  <si>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</si>
  <si>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</si>
  <si>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</si>
  <si>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</si>
  <si>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</si>
  <si>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</si>
  <si>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</si>
  <si>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</si>
  <si>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</si>
  <si>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</si>
  <si>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</si>
  <si>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</si>
  <si>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</si>
  <si>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</si>
  <si>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</si>
  <si>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</si>
  <si>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</si>
  <si>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</si>
  <si>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</si>
  <si>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</si>
  <si>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</si>
  <si>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</si>
  <si>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</si>
  <si>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</si>
  <si>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</si>
  <si>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</si>
  <si>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</si>
  <si>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</si>
  <si>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</si>
  <si>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</si>
  <si>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</si>
  <si>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</si>
  <si>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</si>
  <si>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</si>
  <si>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</si>
  <si>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</si>
  <si>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</si>
  <si>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</si>
  <si>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</si>
  <si>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</si>
  <si>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</si>
  <si>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</si>
  <si>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</si>
  <si>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</si>
  <si>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</si>
  <si>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</si>
  <si>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</si>
  <si>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</si>
  <si>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</si>
  <si>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</si>
  <si>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</si>
  <si>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</si>
  <si>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</si>
  <si>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</si>
  <si>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</si>
  <si>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</si>
  <si>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</si>
  <si>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</si>
  <si>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</si>
  <si>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</si>
  <si>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</si>
  <si>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</si>
  <si>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</si>
  <si>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</si>
  <si>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</si>
  <si>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</si>
  <si>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</si>
  <si>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</si>
  <si>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</si>
  <si>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</si>
  <si>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</si>
  <si>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</si>
  <si>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</si>
  <si>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</si>
  <si>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</si>
  <si>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</si>
  <si>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</si>
  <si>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</si>
  <si>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</si>
  <si>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</si>
  <si>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</si>
  <si>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</si>
  <si>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</si>
  <si>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</si>
  <si>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</si>
  <si>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</si>
  <si>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</si>
  <si>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</si>
  <si>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</si>
  <si>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</si>
  <si>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</si>
  <si>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</si>
  <si>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</si>
  <si>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</si>
  <si>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</si>
  <si>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</si>
  <si>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</si>
  <si>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</si>
  <si>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</si>
  <si>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</si>
  <si>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</si>
  <si>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</si>
  <si>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</si>
  <si>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</si>
  <si>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</si>
  <si>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</si>
  <si>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</si>
  <si>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</si>
  <si>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</si>
  <si>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</si>
  <si>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</si>
  <si>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</si>
  <si>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</si>
  <si>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</si>
  <si>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</si>
  <si>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</si>
  <si>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</si>
  <si>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</si>
  <si>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</si>
  <si>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</si>
  <si>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</si>
  <si>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</si>
  <si>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</si>
  <si>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</si>
  <si>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</si>
  <si>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</si>
  <si>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</si>
  <si>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</si>
  <si>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</si>
  <si>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</si>
  <si>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</si>
  <si>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</si>
  <si>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</si>
  <si>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</si>
  <si>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</si>
  <si>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</si>
  <si>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</si>
  <si>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</si>
  <si>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Romita, Gto.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</si>
  <si>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</si>
  <si>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</si>
  <si>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</si>
  <si>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Al 31 de Diciembre de 2023 y al 30 de Junio de 2024 (b)</t>
  </si>
  <si>
    <t>Del 1 de Enero al 30 de Junio de 2024 (b)</t>
  </si>
  <si>
    <t>31111M250010000 PRESIDENTE</t>
  </si>
  <si>
    <t>31111M250020000 SINDICATURA</t>
  </si>
  <si>
    <t>31111M250020100 JUZGADO ADMINISTRATIVO</t>
  </si>
  <si>
    <t>31111M250020200 CONTRALORIA MUNICIPAL</t>
  </si>
  <si>
    <t>31111M250020300 DESARROLLO ECONOMICO</t>
  </si>
  <si>
    <t>31111M250030000 REGIDURIA</t>
  </si>
  <si>
    <t>31111M250040000 TESORERIA MUNICIPAL</t>
  </si>
  <si>
    <t>31111M250040100 DIR CATASTRO E IMPUESTOS</t>
  </si>
  <si>
    <t>31111M250040200 DIR ADQUISICIONES Y CONT</t>
  </si>
  <si>
    <t>31111M250040300 DIR DESARROLLO INSTITUCIONAL</t>
  </si>
  <si>
    <t>31111M250040400 ADMINISTRACION PRESIDENCIA MUNICIPAL</t>
  </si>
  <si>
    <t>31111M250050000 SECRETARIA DEL H. AYUNTAMIENTO</t>
  </si>
  <si>
    <t>31111M250050100 DIRECCION JURIDICA</t>
  </si>
  <si>
    <t>31111M250050200 DIR COMUNICACION SOCIAL</t>
  </si>
  <si>
    <t>31111M250050300 COOR VERIFICACION SANITARIA</t>
  </si>
  <si>
    <t>31111M250050400 UNIDAD DE ACCESO A LA INFORMACION</t>
  </si>
  <si>
    <t>31111M250050500 DIR PROTECCION CIVIL</t>
  </si>
  <si>
    <t>31111M250050600 DIR FISCALIZACION</t>
  </si>
  <si>
    <t>31111M250050700 COORDINACION PLAZAS Y MERCADOS</t>
  </si>
  <si>
    <t>31111M250050800 PROCURADURIA PROTECCION NIÑA Y ADOLECENT</t>
  </si>
  <si>
    <t>31111M250060000 SERVICIOS PUBLICOS MUNICIPALES</t>
  </si>
  <si>
    <t>31111M250060100 COORD ALUMBRADO PUBLICO</t>
  </si>
  <si>
    <t>31111M250060200 COORD EVENTOS ESPECIALES</t>
  </si>
  <si>
    <t>31111M250060300 COORD RASTRO MUNICIPAL</t>
  </si>
  <si>
    <t>31111M250060400 COORD PARQUES Y JARDINES</t>
  </si>
  <si>
    <t>31111M250060500 COORD LIMPIA</t>
  </si>
  <si>
    <t>31111M250060600 COORD PANTEONES</t>
  </si>
  <si>
    <t>31111M250060700 COORD BACHEO</t>
  </si>
  <si>
    <t>31111M250070000 DESARROLLO SOCIAL</t>
  </si>
  <si>
    <t>31111M250070100 INSTITUTO MUNICIPAL</t>
  </si>
  <si>
    <t>31111M250070200 DEPARTAMENTO ATENCION A MIGRANTES</t>
  </si>
  <si>
    <t>31111M250080000 SECRETARIA PARTICULAR</t>
  </si>
  <si>
    <t>31111M250080100 DIR INFORMATICA (SISTEMAS)</t>
  </si>
  <si>
    <t>31111M250090000 DIRECCION DE EDUCACION</t>
  </si>
  <si>
    <t>31111M250100000 CASA DE LA CULTURA</t>
  </si>
  <si>
    <t>31111M250100100 DEPARTAMENTO DE TURISMO</t>
  </si>
  <si>
    <t>31111M250110000 COMISION MUNICIPAL DEL DEPORTE</t>
  </si>
  <si>
    <t>31111M250120000 OBRAS PUBLICAS</t>
  </si>
  <si>
    <t>31111M250120100 DIRECCION DE PLANEACION</t>
  </si>
  <si>
    <t>31111M250130000 DESARROLLO URBANO Y</t>
  </si>
  <si>
    <t>31111M250140000 DESARR RURAL Y AGROP</t>
  </si>
  <si>
    <t>31111M250150000 GESTION COMUNITARIA</t>
  </si>
  <si>
    <t>31111M250160000 SEGURIDAD PUBLICA</t>
  </si>
  <si>
    <t>31111M250160100 DEPARTAMENTO TRANSITO Y VIALIDAD</t>
  </si>
  <si>
    <t>31111M250900100 DESARROLLO INTEGRAL DE LA FAMILIA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</si>
</sst>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9" fontId="0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582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>
        <v>2024</v>
      </c>
      <c r="C6" s="1">
        <v>2023</v>
      </c>
      <c r="D6" s="42" t="s">
        <v>4</v>
      </c>
      <c r="E6" s="41">
        <v>2024</v>
      </c>
      <c r="F6" s="1">
        <v>2023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18146698.149999999</v>
      </c>
      <c r="C9" s="47">
        <f>SUM(C10:C16)</f>
        <v>44103168.189999998</v>
      </c>
      <c r="D9" s="46" t="s">
        <v>10</v>
      </c>
      <c r="E9" s="47">
        <f>SUM(E10:E18)</f>
        <v>57548223.789999992</v>
      </c>
      <c r="F9" s="47">
        <f>SUM(F10:F18)</f>
        <v>43810821.099999994</v>
      </c>
    </row>
    <row r="10" spans="1:6" x14ac:dyDescent="0.25">
      <c r="A10" s="48" t="s">
        <v>11</v>
      </c>
      <c r="B10" s="197">
        <v>0</v>
      </c>
      <c r="C10" s="198">
        <v>0</v>
      </c>
      <c r="D10" s="48" t="s">
        <v>12</v>
      </c>
      <c r="E10" s="205">
        <v>1290929</v>
      </c>
      <c r="F10" s="206">
        <v>1287300.48</v>
      </c>
    </row>
    <row r="11" spans="1:6" x14ac:dyDescent="0.25">
      <c r="A11" s="48" t="s">
        <v>13</v>
      </c>
      <c r="B11" s="197">
        <v>14998783.560000001</v>
      </c>
      <c r="C11" s="198">
        <v>29164214.390000001</v>
      </c>
      <c r="D11" s="48" t="s">
        <v>14</v>
      </c>
      <c r="E11" s="205">
        <v>17956558.77</v>
      </c>
      <c r="F11" s="206">
        <v>8453676.0899999999</v>
      </c>
    </row>
    <row r="12" spans="1:6" x14ac:dyDescent="0.25">
      <c r="A12" s="48" t="s">
        <v>15</v>
      </c>
      <c r="B12" s="197">
        <v>0</v>
      </c>
      <c r="C12" s="198">
        <v>0</v>
      </c>
      <c r="D12" s="48" t="s">
        <v>16</v>
      </c>
      <c r="E12" s="205">
        <v>6050756.4500000002</v>
      </c>
      <c r="F12" s="206">
        <v>5849108.8799999999</v>
      </c>
    </row>
    <row r="13" spans="1:6" x14ac:dyDescent="0.25">
      <c r="A13" s="48" t="s">
        <v>17</v>
      </c>
      <c r="B13" s="197">
        <v>3147914.59</v>
      </c>
      <c r="C13" s="198">
        <v>14938953.800000001</v>
      </c>
      <c r="D13" s="48" t="s">
        <v>18</v>
      </c>
      <c r="E13" s="205">
        <v>0</v>
      </c>
      <c r="F13" s="206">
        <v>0</v>
      </c>
    </row>
    <row r="14" spans="1:6" x14ac:dyDescent="0.25">
      <c r="A14" s="48" t="s">
        <v>19</v>
      </c>
      <c r="B14" s="197">
        <v>0</v>
      </c>
      <c r="C14" s="198">
        <v>0</v>
      </c>
      <c r="D14" s="48" t="s">
        <v>20</v>
      </c>
      <c r="E14" s="205">
        <v>-234570.31</v>
      </c>
      <c r="F14" s="206">
        <v>-234570.31</v>
      </c>
    </row>
    <row r="15" spans="1:6" x14ac:dyDescent="0.25">
      <c r="A15" s="48" t="s">
        <v>21</v>
      </c>
      <c r="B15" s="197">
        <v>0</v>
      </c>
      <c r="C15" s="198">
        <v>0</v>
      </c>
      <c r="D15" s="48" t="s">
        <v>22</v>
      </c>
      <c r="E15" s="205">
        <v>0</v>
      </c>
      <c r="F15" s="206">
        <v>0</v>
      </c>
    </row>
    <row r="16" spans="1:6" x14ac:dyDescent="0.25">
      <c r="A16" s="48" t="s">
        <v>23</v>
      </c>
      <c r="B16" s="197">
        <v>0</v>
      </c>
      <c r="C16" s="198">
        <v>0</v>
      </c>
      <c r="D16" s="48" t="s">
        <v>24</v>
      </c>
      <c r="E16" s="205">
        <v>15095638.140000001</v>
      </c>
      <c r="F16" s="206">
        <v>13405855.689999999</v>
      </c>
    </row>
    <row r="17" spans="1:6" x14ac:dyDescent="0.25">
      <c r="A17" s="46" t="s">
        <v>25</v>
      </c>
      <c r="B17" s="47">
        <f>SUM(B18:B24)</f>
        <v>23949670.170000002</v>
      </c>
      <c r="C17" s="47">
        <f>SUM(C18:C24)</f>
        <v>53450416.039999992</v>
      </c>
      <c r="D17" s="48" t="s">
        <v>26</v>
      </c>
      <c r="E17" s="205">
        <v>0</v>
      </c>
      <c r="F17" s="206">
        <v>0</v>
      </c>
    </row>
    <row r="18" spans="1:6" x14ac:dyDescent="0.25">
      <c r="A18" s="48" t="s">
        <v>27</v>
      </c>
      <c r="B18" s="199">
        <v>0</v>
      </c>
      <c r="C18" s="200">
        <v>0</v>
      </c>
      <c r="D18" s="48" t="s">
        <v>28</v>
      </c>
      <c r="E18" s="205">
        <v>17388911.739999998</v>
      </c>
      <c r="F18" s="206">
        <v>15049450.27</v>
      </c>
    </row>
    <row r="19" spans="1:6" x14ac:dyDescent="0.25">
      <c r="A19" s="48" t="s">
        <v>29</v>
      </c>
      <c r="B19" s="199">
        <v>3677947.09</v>
      </c>
      <c r="C19" s="200">
        <v>41745231.439999998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99">
        <v>340165.55</v>
      </c>
      <c r="C20" s="200">
        <v>80494.05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99">
        <v>0</v>
      </c>
      <c r="C21" s="200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99">
        <v>0</v>
      </c>
      <c r="C22" s="200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99">
        <v>0</v>
      </c>
      <c r="C23" s="200">
        <v>0</v>
      </c>
      <c r="D23" s="46" t="s">
        <v>38</v>
      </c>
      <c r="E23" s="47">
        <f>E24+E25</f>
        <v>-15583333.300000001</v>
      </c>
      <c r="F23" s="47">
        <f>F24+F25</f>
        <v>-10999999.960000001</v>
      </c>
    </row>
    <row r="24" spans="1:6" x14ac:dyDescent="0.25">
      <c r="A24" s="48" t="s">
        <v>39</v>
      </c>
      <c r="B24" s="199">
        <v>19931557.530000001</v>
      </c>
      <c r="C24" s="200">
        <v>11624690.550000001</v>
      </c>
      <c r="D24" s="48" t="s">
        <v>40</v>
      </c>
      <c r="E24" s="207">
        <v>-15583333.300000001</v>
      </c>
      <c r="F24" s="208">
        <v>-10999999.960000001</v>
      </c>
    </row>
    <row r="25" spans="1:6" x14ac:dyDescent="0.25">
      <c r="A25" s="46" t="s">
        <v>41</v>
      </c>
      <c r="B25" s="47">
        <f>SUM(B26:B30)</f>
        <v>24796610.68</v>
      </c>
      <c r="C25" s="47">
        <f>SUM(C26:C30)</f>
        <v>22283569.140000001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201">
        <v>16825340.710000001</v>
      </c>
      <c r="C26" s="202">
        <v>7225340.71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201">
        <v>0</v>
      </c>
      <c r="C27" s="202">
        <v>0</v>
      </c>
      <c r="D27" s="46" t="s">
        <v>46</v>
      </c>
      <c r="E27" s="47">
        <f>SUM(E28:E30)</f>
        <v>5500000</v>
      </c>
      <c r="F27" s="47">
        <f>SUM(F28:F30)</f>
        <v>5500000</v>
      </c>
    </row>
    <row r="28" spans="1:6" x14ac:dyDescent="0.25">
      <c r="A28" s="48" t="s">
        <v>47</v>
      </c>
      <c r="B28" s="201">
        <v>0</v>
      </c>
      <c r="C28" s="202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201">
        <v>7971269.9699999997</v>
      </c>
      <c r="C29" s="202">
        <v>15058228.43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209">
        <v>5500000</v>
      </c>
      <c r="F30" s="210">
        <v>5500000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66892979</v>
      </c>
      <c r="C47" s="4">
        <f>C9+C17+C25+C31+C37+C38+C41</f>
        <v>119837153.36999999</v>
      </c>
      <c r="D47" s="2" t="s">
        <v>84</v>
      </c>
      <c r="E47" s="4">
        <f>E9+E19+E23+E26+E27+E31+E38+E42</f>
        <v>47464890.489999995</v>
      </c>
      <c r="F47" s="4">
        <f>F9+F19+F23+F26+F27+F31+F38+F42</f>
        <v>38310821.139999993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203">
        <v>718729125.35000002</v>
      </c>
      <c r="C52" s="204">
        <v>625084715.82000005</v>
      </c>
      <c r="D52" s="46" t="s">
        <v>92</v>
      </c>
      <c r="E52" s="211">
        <v>11000000</v>
      </c>
      <c r="F52" s="212">
        <v>11000000</v>
      </c>
    </row>
    <row r="53" spans="1:6" x14ac:dyDescent="0.25">
      <c r="A53" s="46" t="s">
        <v>93</v>
      </c>
      <c r="B53" s="203">
        <v>27925097.25</v>
      </c>
      <c r="C53" s="204">
        <v>27477674.149999999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203">
        <v>708356.03</v>
      </c>
      <c r="C54" s="204">
        <v>708356.03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203">
        <v>-18256552.77</v>
      </c>
      <c r="C55" s="204">
        <v>-18796529.670000002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203">
        <v>273087.21999999997</v>
      </c>
      <c r="C56" s="204">
        <v>273087.21999999997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11000000</v>
      </c>
      <c r="F57" s="4">
        <f>SUM(F50:F55)</f>
        <v>11000000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58464890.489999995</v>
      </c>
      <c r="F59" s="4">
        <f>F47+F57</f>
        <v>49310821.139999993</v>
      </c>
    </row>
    <row r="60" spans="1:6" x14ac:dyDescent="0.25">
      <c r="A60" s="3" t="s">
        <v>104</v>
      </c>
      <c r="B60" s="4">
        <f>SUM(B50:B58)</f>
        <v>729379113.08000004</v>
      </c>
      <c r="C60" s="4">
        <f>SUM(C50:C58)</f>
        <v>634747303.55000007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796272092.08000004</v>
      </c>
      <c r="C62" s="4">
        <f>SUM(C47+C60)</f>
        <v>754584456.92000008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79530229.219999999</v>
      </c>
      <c r="F63" s="47">
        <f>SUM(F64:F66)</f>
        <v>72193200.489999995</v>
      </c>
    </row>
    <row r="64" spans="1:6" x14ac:dyDescent="0.25">
      <c r="A64" s="45"/>
      <c r="B64" s="45"/>
      <c r="C64" s="45"/>
      <c r="D64" s="46" t="s">
        <v>108</v>
      </c>
      <c r="E64" s="213">
        <v>72193200.489999995</v>
      </c>
      <c r="F64" s="214">
        <v>72193200.489999995</v>
      </c>
    </row>
    <row r="65" spans="1:6" x14ac:dyDescent="0.25">
      <c r="A65" s="45"/>
      <c r="B65" s="45"/>
      <c r="C65" s="45"/>
      <c r="D65" s="50" t="s">
        <v>109</v>
      </c>
      <c r="E65" s="213">
        <v>7337028.7300000004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658276972.37</v>
      </c>
      <c r="F68" s="47">
        <f>SUM(F69:F73)</f>
        <v>633080435.28999996</v>
      </c>
    </row>
    <row r="69" spans="1:6" x14ac:dyDescent="0.25">
      <c r="A69" s="53"/>
      <c r="B69" s="45"/>
      <c r="C69" s="45"/>
      <c r="D69" s="46" t="s">
        <v>112</v>
      </c>
      <c r="E69" s="215">
        <v>18865001.829999998</v>
      </c>
      <c r="F69" s="216">
        <v>117583111.28</v>
      </c>
    </row>
    <row r="70" spans="1:6" x14ac:dyDescent="0.25">
      <c r="A70" s="53"/>
      <c r="B70" s="45"/>
      <c r="C70" s="45"/>
      <c r="D70" s="46" t="s">
        <v>113</v>
      </c>
      <c r="E70" s="215">
        <v>639411970.53999996</v>
      </c>
      <c r="F70" s="216">
        <v>515497324.00999999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737807201.59000003</v>
      </c>
      <c r="F79" s="4">
        <f>F63+F68+F75</f>
        <v>705273635.77999997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796272092.08000004</v>
      </c>
      <c r="F81" s="4">
        <f>F59+F79</f>
        <v>754584456.91999996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30:C30 B57:C62 E19:F23 E25:F29 E31:F51 E53:F63 E66:F68 F65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5" zoomScale="75" zoomScaleNormal="75" workbookViewId="0">
      <selection activeCell="G23" sqref="G2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Romita,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441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442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443</v>
      </c>
      <c r="B6" s="7" t="s">
        <v>444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25">
      <c r="A7" s="26" t="s">
        <v>445</v>
      </c>
      <c r="B7" s="119">
        <f>SUM(B8:B19)</f>
        <v>118809463.06999999</v>
      </c>
      <c r="C7" s="119">
        <f t="shared" ref="C7:G7" si="0">SUM(C8:C19)</f>
        <v>123561841.56999999</v>
      </c>
      <c r="D7" s="119">
        <f t="shared" si="0"/>
        <v>128504315.23</v>
      </c>
      <c r="E7" s="119">
        <f t="shared" si="0"/>
        <v>133644487.83999999</v>
      </c>
      <c r="F7" s="119">
        <f t="shared" si="0"/>
        <v>138990267.34999999</v>
      </c>
      <c r="G7" s="119">
        <f t="shared" si="0"/>
        <v>144549878.05000001</v>
      </c>
    </row>
    <row r="8" spans="1:7" x14ac:dyDescent="0.25">
      <c r="A8" s="58" t="s">
        <v>446</v>
      </c>
      <c r="B8" s="75">
        <v>14394337.84</v>
      </c>
      <c r="C8" s="75">
        <v>14970111.35</v>
      </c>
      <c r="D8" s="75">
        <v>15568915.800000001</v>
      </c>
      <c r="E8" s="75">
        <v>16191672.439999999</v>
      </c>
      <c r="F8" s="75">
        <v>16839339.329999998</v>
      </c>
      <c r="G8" s="75">
        <v>17512912.91</v>
      </c>
    </row>
    <row r="9" spans="1:7" ht="15.75" customHeight="1" x14ac:dyDescent="0.25">
      <c r="A9" s="58" t="s">
        <v>447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448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449</v>
      </c>
      <c r="B11" s="75">
        <v>3546158.12</v>
      </c>
      <c r="C11" s="75">
        <v>3688004.44</v>
      </c>
      <c r="D11" s="75">
        <v>3835524.62</v>
      </c>
      <c r="E11" s="75">
        <v>3988945.6</v>
      </c>
      <c r="F11" s="75">
        <v>4148503.43</v>
      </c>
      <c r="G11" s="75">
        <v>4314443.5599999996</v>
      </c>
    </row>
    <row r="12" spans="1:7" x14ac:dyDescent="0.25">
      <c r="A12" s="58" t="s">
        <v>450</v>
      </c>
      <c r="B12" s="75">
        <v>25745.360000000001</v>
      </c>
      <c r="C12" s="75">
        <v>26775.17</v>
      </c>
      <c r="D12" s="75">
        <v>27846.18</v>
      </c>
      <c r="E12" s="75">
        <v>28960.02</v>
      </c>
      <c r="F12" s="75">
        <v>30118.42</v>
      </c>
      <c r="G12" s="75">
        <v>31323.16</v>
      </c>
    </row>
    <row r="13" spans="1:7" x14ac:dyDescent="0.25">
      <c r="A13" s="58" t="s">
        <v>451</v>
      </c>
      <c r="B13" s="75">
        <v>1187351.54</v>
      </c>
      <c r="C13" s="75">
        <v>1234845.6000000001</v>
      </c>
      <c r="D13" s="75">
        <v>1284239.42</v>
      </c>
      <c r="E13" s="75">
        <v>1335609</v>
      </c>
      <c r="F13" s="75">
        <v>1389033.36</v>
      </c>
      <c r="G13" s="75">
        <v>1444594.69</v>
      </c>
    </row>
    <row r="14" spans="1:7" x14ac:dyDescent="0.25">
      <c r="A14" s="59" t="s">
        <v>452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453</v>
      </c>
      <c r="B15" s="75">
        <v>98465489.00999999</v>
      </c>
      <c r="C15" s="75">
        <v>102404108.56999999</v>
      </c>
      <c r="D15" s="75">
        <v>106500272.91</v>
      </c>
      <c r="E15" s="75">
        <v>110760283.81999999</v>
      </c>
      <c r="F15" s="75">
        <v>115190695.18000001</v>
      </c>
      <c r="G15" s="75">
        <v>119798322.98999999</v>
      </c>
    </row>
    <row r="16" spans="1:7" x14ac:dyDescent="0.25">
      <c r="A16" s="58" t="s">
        <v>454</v>
      </c>
      <c r="B16" s="75">
        <v>1190381.2</v>
      </c>
      <c r="C16" s="75">
        <v>1237996.44</v>
      </c>
      <c r="D16" s="75">
        <v>1287516.3</v>
      </c>
      <c r="E16" s="75">
        <v>1339016.96</v>
      </c>
      <c r="F16" s="75">
        <v>1392577.63</v>
      </c>
      <c r="G16" s="75">
        <v>1448280.74</v>
      </c>
    </row>
    <row r="17" spans="1:7" x14ac:dyDescent="0.25">
      <c r="A17" s="58" t="s">
        <v>455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456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457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458</v>
      </c>
      <c r="B20" s="75"/>
      <c r="C20" s="75"/>
      <c r="D20" s="75"/>
      <c r="E20" s="75"/>
      <c r="F20" s="75"/>
      <c r="G20" s="75"/>
    </row>
    <row r="21" spans="1:7" x14ac:dyDescent="0.25">
      <c r="A21" s="3" t="s">
        <v>459</v>
      </c>
      <c r="B21" s="119">
        <f>SUM(B22:B26)</f>
        <v>106752860.78999999</v>
      </c>
      <c r="C21" s="119">
        <f t="shared" ref="C21:G21" si="1">SUM(C22:C26)</f>
        <v>111022975.20999999</v>
      </c>
      <c r="D21" s="119">
        <f t="shared" si="1"/>
        <v>115463894.22</v>
      </c>
      <c r="E21" s="119">
        <f t="shared" si="1"/>
        <v>120082450</v>
      </c>
      <c r="F21" s="119">
        <f t="shared" si="1"/>
        <v>124885747.95</v>
      </c>
      <c r="G21" s="119">
        <f t="shared" si="1"/>
        <v>129881177.88</v>
      </c>
    </row>
    <row r="22" spans="1:7" x14ac:dyDescent="0.25">
      <c r="A22" s="58" t="s">
        <v>460</v>
      </c>
      <c r="B22" s="76">
        <v>106752860.78999999</v>
      </c>
      <c r="C22" s="76">
        <v>111022975.20999999</v>
      </c>
      <c r="D22" s="76">
        <v>115463894.22</v>
      </c>
      <c r="E22" s="76">
        <v>120082450</v>
      </c>
      <c r="F22" s="76">
        <v>124885747.95</v>
      </c>
      <c r="G22" s="76">
        <v>129881177.88</v>
      </c>
    </row>
    <row r="23" spans="1:7" x14ac:dyDescent="0.25">
      <c r="A23" s="58" t="s">
        <v>461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462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463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464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458</v>
      </c>
      <c r="B27" s="76"/>
      <c r="C27" s="76"/>
      <c r="D27" s="76"/>
      <c r="E27" s="76"/>
      <c r="F27" s="76"/>
      <c r="G27" s="76"/>
    </row>
    <row r="28" spans="1:7" x14ac:dyDescent="0.25">
      <c r="A28" s="3" t="s">
        <v>465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466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458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467</v>
      </c>
      <c r="B31" s="119">
        <f>B21+B7+B28</f>
        <v>225562323.85999998</v>
      </c>
      <c r="C31" s="119">
        <f t="shared" ref="C31:G31" si="3">C21+C7+C28</f>
        <v>234584816.77999997</v>
      </c>
      <c r="D31" s="119">
        <f t="shared" si="3"/>
        <v>243968209.44999999</v>
      </c>
      <c r="E31" s="119">
        <f t="shared" si="3"/>
        <v>253726937.83999997</v>
      </c>
      <c r="F31" s="119">
        <f t="shared" si="3"/>
        <v>263876015.30000001</v>
      </c>
      <c r="G31" s="119">
        <f t="shared" si="3"/>
        <v>274431055.93000001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469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7:G21 B24:G31 B23:F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5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Romita,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471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442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443</v>
      </c>
      <c r="B6" s="7" t="s">
        <v>444</v>
      </c>
      <c r="C6" s="284">
        <v>2025</v>
      </c>
      <c r="D6" s="284">
        <v>2026</v>
      </c>
      <c r="E6" s="284">
        <v>2027</v>
      </c>
      <c r="F6" s="284">
        <v>2028</v>
      </c>
      <c r="G6" s="284">
        <v>2029</v>
      </c>
    </row>
    <row r="7" spans="1:7" ht="15.75" customHeight="1" x14ac:dyDescent="0.25">
      <c r="A7" s="26" t="s">
        <v>472</v>
      </c>
      <c r="B7" s="119">
        <f t="shared" ref="B7:G7" si="0">SUM(B8:B16)</f>
        <v>118809463.07000001</v>
      </c>
      <c r="C7" s="119">
        <f t="shared" si="0"/>
        <v>123561841.57999998</v>
      </c>
      <c r="D7" s="119">
        <f t="shared" si="0"/>
        <v>128504315.23999999</v>
      </c>
      <c r="E7" s="119">
        <f t="shared" si="0"/>
        <v>133644487.84999999</v>
      </c>
      <c r="F7" s="119">
        <f t="shared" si="0"/>
        <v>138990267.32999998</v>
      </c>
      <c r="G7" s="119">
        <f t="shared" si="0"/>
        <v>144549878.03999999</v>
      </c>
    </row>
    <row r="8" spans="1:7" x14ac:dyDescent="0.25">
      <c r="A8" s="58" t="s">
        <v>473</v>
      </c>
      <c r="B8" s="75">
        <v>72669559.210000008</v>
      </c>
      <c r="C8" s="75">
        <v>75576341.569999993</v>
      </c>
      <c r="D8" s="75">
        <v>78599395.239999995</v>
      </c>
      <c r="E8" s="75">
        <v>81743371.049999997</v>
      </c>
      <c r="F8" s="75">
        <v>85013105.890000001</v>
      </c>
      <c r="G8" s="75">
        <v>88413630.120000005</v>
      </c>
    </row>
    <row r="9" spans="1:7" ht="15.75" customHeight="1" x14ac:dyDescent="0.25">
      <c r="A9" s="58" t="s">
        <v>474</v>
      </c>
      <c r="B9" s="75">
        <v>5112215</v>
      </c>
      <c r="C9" s="75">
        <v>5316703.5999999996</v>
      </c>
      <c r="D9" s="75">
        <v>5529371.7400000002</v>
      </c>
      <c r="E9" s="75">
        <v>5750546.6100000003</v>
      </c>
      <c r="F9" s="75">
        <v>5980568.4699999997</v>
      </c>
      <c r="G9" s="75">
        <v>6219791.21</v>
      </c>
    </row>
    <row r="10" spans="1:7" x14ac:dyDescent="0.25">
      <c r="A10" s="58" t="s">
        <v>475</v>
      </c>
      <c r="B10" s="75">
        <v>8265127.5599999996</v>
      </c>
      <c r="C10" s="75">
        <v>8595732.6600000001</v>
      </c>
      <c r="D10" s="75">
        <v>8939561.9600000009</v>
      </c>
      <c r="E10" s="75">
        <v>9297144.4399999995</v>
      </c>
      <c r="F10" s="75">
        <v>9669030.2200000007</v>
      </c>
      <c r="G10" s="75">
        <v>10055791.43</v>
      </c>
    </row>
    <row r="11" spans="1:7" x14ac:dyDescent="0.25">
      <c r="A11" s="58" t="s">
        <v>476</v>
      </c>
      <c r="B11" s="75">
        <v>26404561.300000001</v>
      </c>
      <c r="C11" s="75">
        <v>27460743.75</v>
      </c>
      <c r="D11" s="75">
        <v>28559173.5</v>
      </c>
      <c r="E11" s="75">
        <v>29701540.440000001</v>
      </c>
      <c r="F11" s="75">
        <v>30889602.050000001</v>
      </c>
      <c r="G11" s="75">
        <v>32125186.140000001</v>
      </c>
    </row>
    <row r="12" spans="1:7" x14ac:dyDescent="0.25">
      <c r="A12" s="58" t="s">
        <v>477</v>
      </c>
      <c r="B12" s="75">
        <v>328000</v>
      </c>
      <c r="C12" s="75">
        <v>341120</v>
      </c>
      <c r="D12" s="75">
        <v>354764.79999999999</v>
      </c>
      <c r="E12" s="75">
        <v>368955.39</v>
      </c>
      <c r="F12" s="75">
        <v>383713.6</v>
      </c>
      <c r="G12" s="75">
        <v>399062.15</v>
      </c>
    </row>
    <row r="13" spans="1:7" x14ac:dyDescent="0.25">
      <c r="A13" s="58" t="s">
        <v>478</v>
      </c>
      <c r="B13" s="75">
        <v>200000</v>
      </c>
      <c r="C13" s="75">
        <v>208000</v>
      </c>
      <c r="D13" s="75">
        <v>216320</v>
      </c>
      <c r="E13" s="75">
        <v>224972.80000000002</v>
      </c>
      <c r="F13" s="75">
        <v>233971.71</v>
      </c>
      <c r="G13" s="75">
        <v>243330.58</v>
      </c>
    </row>
    <row r="14" spans="1:7" x14ac:dyDescent="0.25">
      <c r="A14" s="59" t="s">
        <v>479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480</v>
      </c>
      <c r="B15" s="75">
        <v>50000</v>
      </c>
      <c r="C15" s="75">
        <v>52000</v>
      </c>
      <c r="D15" s="75">
        <v>54080</v>
      </c>
      <c r="E15" s="75">
        <v>56243.200000000004</v>
      </c>
      <c r="F15" s="75">
        <v>58492.92</v>
      </c>
      <c r="G15" s="75">
        <v>60832.639999999999</v>
      </c>
    </row>
    <row r="16" spans="1:7" x14ac:dyDescent="0.25">
      <c r="A16" s="58" t="s">
        <v>481</v>
      </c>
      <c r="B16" s="75">
        <v>5780000</v>
      </c>
      <c r="C16" s="75">
        <v>6011200</v>
      </c>
      <c r="D16" s="75">
        <v>6251648</v>
      </c>
      <c r="E16" s="75">
        <v>6501713.9199999999</v>
      </c>
      <c r="F16" s="75">
        <v>6761782.4699999997</v>
      </c>
      <c r="G16" s="75">
        <v>7032253.7699999996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482</v>
      </c>
      <c r="B18" s="119">
        <f>SUM(B19:B27)</f>
        <v>106752860.79000001</v>
      </c>
      <c r="C18" s="119">
        <f t="shared" ref="C18:G18" si="1">SUM(C19:C27)</f>
        <v>111022975.2</v>
      </c>
      <c r="D18" s="119">
        <f t="shared" si="1"/>
        <v>115463894.21000001</v>
      </c>
      <c r="E18" s="119">
        <f t="shared" si="1"/>
        <v>120082449.99000001</v>
      </c>
      <c r="F18" s="119">
        <f t="shared" si="1"/>
        <v>124885747.97</v>
      </c>
      <c r="G18" s="119">
        <f t="shared" si="1"/>
        <v>129881177.89</v>
      </c>
    </row>
    <row r="19" spans="1:7" x14ac:dyDescent="0.25">
      <c r="A19" s="58" t="s">
        <v>473</v>
      </c>
      <c r="B19" s="76">
        <v>43412892.120000005</v>
      </c>
      <c r="C19" s="75">
        <v>45149407.799999997</v>
      </c>
      <c r="D19" s="75">
        <v>46955384.109999999</v>
      </c>
      <c r="E19" s="75">
        <v>48833599.479999997</v>
      </c>
      <c r="F19" s="75">
        <v>50786943.460000001</v>
      </c>
      <c r="G19" s="75">
        <v>52818421.189999998</v>
      </c>
    </row>
    <row r="20" spans="1:7" x14ac:dyDescent="0.25">
      <c r="A20" s="58" t="s">
        <v>474</v>
      </c>
      <c r="B20" s="76">
        <v>6425502.6399999997</v>
      </c>
      <c r="C20" s="75">
        <v>6682522.7400000002</v>
      </c>
      <c r="D20" s="75">
        <v>6949823.6500000004</v>
      </c>
      <c r="E20" s="75">
        <v>7227816.5999999996</v>
      </c>
      <c r="F20" s="75">
        <v>7516929.2599999998</v>
      </c>
      <c r="G20" s="75">
        <v>7817606.4299999997</v>
      </c>
    </row>
    <row r="21" spans="1:7" x14ac:dyDescent="0.25">
      <c r="A21" s="58" t="s">
        <v>475</v>
      </c>
      <c r="B21" s="76">
        <v>7616019.0600000005</v>
      </c>
      <c r="C21" s="75">
        <v>7920659.8200000003</v>
      </c>
      <c r="D21" s="75">
        <v>8237486.21</v>
      </c>
      <c r="E21" s="75">
        <v>8566985.6600000001</v>
      </c>
      <c r="F21" s="75">
        <v>8909665.0899999999</v>
      </c>
      <c r="G21" s="75">
        <v>9266051.6899999995</v>
      </c>
    </row>
    <row r="22" spans="1:7" x14ac:dyDescent="0.25">
      <c r="A22" s="58" t="s">
        <v>476</v>
      </c>
      <c r="B22" s="76">
        <v>1300000</v>
      </c>
      <c r="C22" s="75">
        <v>1352000</v>
      </c>
      <c r="D22" s="75">
        <v>1406080</v>
      </c>
      <c r="E22" s="75">
        <v>1462323.2</v>
      </c>
      <c r="F22" s="75">
        <v>1520816.12</v>
      </c>
      <c r="G22" s="75">
        <v>1581648.77</v>
      </c>
    </row>
    <row r="23" spans="1:7" x14ac:dyDescent="0.25">
      <c r="A23" s="59" t="s">
        <v>477</v>
      </c>
      <c r="B23" s="76">
        <v>2820000</v>
      </c>
      <c r="C23" s="75">
        <v>2932800</v>
      </c>
      <c r="D23" s="75">
        <v>3050112</v>
      </c>
      <c r="E23" s="75">
        <v>3172116.48</v>
      </c>
      <c r="F23" s="75">
        <v>3299001.13</v>
      </c>
      <c r="G23" s="75">
        <v>3430961.18</v>
      </c>
    </row>
    <row r="24" spans="1:7" x14ac:dyDescent="0.25">
      <c r="A24" s="59" t="s">
        <v>478</v>
      </c>
      <c r="B24" s="76">
        <v>44678446.969999999</v>
      </c>
      <c r="C24" s="75">
        <v>46465584.840000004</v>
      </c>
      <c r="D24" s="75">
        <v>48324208.240000002</v>
      </c>
      <c r="E24" s="75">
        <v>50257176.57</v>
      </c>
      <c r="F24" s="75">
        <v>52267463.630000003</v>
      </c>
      <c r="G24" s="75">
        <v>54358162.18</v>
      </c>
    </row>
    <row r="25" spans="1:7" x14ac:dyDescent="0.25">
      <c r="A25" s="59" t="s">
        <v>479</v>
      </c>
      <c r="B25" s="76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9" t="s">
        <v>483</v>
      </c>
      <c r="B26" s="76">
        <v>500000</v>
      </c>
      <c r="C26" s="75">
        <v>520000</v>
      </c>
      <c r="D26" s="75">
        <v>540800</v>
      </c>
      <c r="E26" s="75">
        <v>562432</v>
      </c>
      <c r="F26" s="75">
        <v>584929.28000000003</v>
      </c>
      <c r="G26" s="75">
        <v>608326.44999999995</v>
      </c>
    </row>
    <row r="27" spans="1:7" x14ac:dyDescent="0.25">
      <c r="A27" s="59" t="s">
        <v>481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458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484</v>
      </c>
      <c r="B29" s="119">
        <f>B18+B7</f>
        <v>225562323.86000001</v>
      </c>
      <c r="C29" s="119">
        <f t="shared" ref="C29:G29" si="2">C18+C7</f>
        <v>234584816.77999997</v>
      </c>
      <c r="D29" s="119">
        <f t="shared" si="2"/>
        <v>243968209.44999999</v>
      </c>
      <c r="E29" s="119">
        <f t="shared" si="2"/>
        <v>253726937.84</v>
      </c>
      <c r="F29" s="119">
        <f t="shared" si="2"/>
        <v>263876015.29999998</v>
      </c>
      <c r="G29" s="119">
        <f t="shared" si="2"/>
        <v>274431055.93000001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B29 C18:G18 C27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4 B2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11" zoomScale="75" zoomScaleNormal="75" workbookViewId="0">
      <selection activeCell="G22" sqref="G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Romita,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486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487</v>
      </c>
      <c r="B5" s="7" t="s">
        <v>488</v>
      </c>
      <c r="C5" s="33" t="s">
        <v>489</v>
      </c>
      <c r="D5" s="33" t="s">
        <v>490</v>
      </c>
      <c r="E5" s="33" t="s">
        <v>491</v>
      </c>
      <c r="F5" s="33" t="s">
        <v>492</v>
      </c>
      <c r="G5" s="33" t="s">
        <v>493</v>
      </c>
    </row>
    <row r="6" spans="1:7" ht="15.75" customHeight="1" x14ac:dyDescent="0.25">
      <c r="A6" s="26" t="s">
        <v>494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84834627.760000005</v>
      </c>
    </row>
    <row r="7" spans="1:7" x14ac:dyDescent="0.25">
      <c r="A7" s="58" t="s">
        <v>446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12694652.24</v>
      </c>
    </row>
    <row r="8" spans="1:7" ht="15.75" customHeight="1" x14ac:dyDescent="0.25">
      <c r="A8" s="58" t="s">
        <v>447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448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449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1954194.69</v>
      </c>
    </row>
    <row r="11" spans="1:7" x14ac:dyDescent="0.25">
      <c r="A11" s="58" t="s">
        <v>450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544004.93999999994</v>
      </c>
    </row>
    <row r="12" spans="1:7" x14ac:dyDescent="0.25">
      <c r="A12" s="58" t="s">
        <v>451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1257998.8500000001</v>
      </c>
    </row>
    <row r="13" spans="1:7" x14ac:dyDescent="0.25">
      <c r="A13" s="59" t="s">
        <v>452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453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64507197.860000007</v>
      </c>
    </row>
    <row r="15" spans="1:7" x14ac:dyDescent="0.25">
      <c r="A15" s="58" t="s">
        <v>454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569834.43999999994</v>
      </c>
    </row>
    <row r="16" spans="1:7" x14ac:dyDescent="0.25">
      <c r="A16" s="58" t="s">
        <v>455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3306744.74</v>
      </c>
    </row>
    <row r="17" spans="1:7" x14ac:dyDescent="0.25">
      <c r="A17" s="58" t="s">
        <v>456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457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495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55621283.219999999</v>
      </c>
    </row>
    <row r="21" spans="1:7" x14ac:dyDescent="0.25">
      <c r="A21" s="58" t="s">
        <v>460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55421283.219999999</v>
      </c>
    </row>
    <row r="22" spans="1:7" x14ac:dyDescent="0.25">
      <c r="A22" s="58" t="s">
        <v>461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200000</v>
      </c>
    </row>
    <row r="23" spans="1:7" x14ac:dyDescent="0.25">
      <c r="A23" s="58" t="s">
        <v>462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463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496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140455910.98000002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469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498</v>
      </c>
    </row>
    <row r="39" spans="1:7" x14ac:dyDescent="0.25">
      <c r="A39" t="s">
        <v>499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7:G20 B7:F14 B15:F15 B16:F16 B23:G30 B21:F21 B22:F2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A8" zoomScale="75" zoomScaleNormal="75" workbookViewId="0">
      <selection activeCell="G25" sqref="G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Romita,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487</v>
      </c>
      <c r="B5" s="7" t="s">
        <v>488</v>
      </c>
      <c r="C5" s="33" t="s">
        <v>489</v>
      </c>
      <c r="D5" s="33" t="s">
        <v>490</v>
      </c>
      <c r="E5" s="33" t="s">
        <v>491</v>
      </c>
      <c r="F5" s="33" t="s">
        <v>492</v>
      </c>
      <c r="G5" s="33" t="s">
        <v>493</v>
      </c>
    </row>
    <row r="6" spans="1:7" ht="15.75" customHeight="1" x14ac:dyDescent="0.25">
      <c r="A6" s="26" t="s">
        <v>472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91661785.820000008</v>
      </c>
    </row>
    <row r="7" spans="1:7" x14ac:dyDescent="0.25">
      <c r="A7" s="58" t="s">
        <v>473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27085336.59</v>
      </c>
    </row>
    <row r="8" spans="1:7" ht="15.75" customHeight="1" x14ac:dyDescent="0.25">
      <c r="A8" s="58" t="s">
        <v>474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12528726.420000002</v>
      </c>
    </row>
    <row r="9" spans="1:7" x14ac:dyDescent="0.25">
      <c r="A9" s="58" t="s">
        <v>475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12239121.43</v>
      </c>
    </row>
    <row r="10" spans="1:7" x14ac:dyDescent="0.25">
      <c r="A10" s="58" t="s">
        <v>476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28574530.140000001</v>
      </c>
    </row>
    <row r="11" spans="1:7" x14ac:dyDescent="0.25">
      <c r="A11" s="58" t="s">
        <v>477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755400</v>
      </c>
    </row>
    <row r="12" spans="1:7" x14ac:dyDescent="0.25">
      <c r="A12" s="58" t="s">
        <v>478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5354287.91</v>
      </c>
    </row>
    <row r="13" spans="1:7" x14ac:dyDescent="0.25">
      <c r="A13" s="59" t="s">
        <v>479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369999.99</v>
      </c>
    </row>
    <row r="15" spans="1:7" x14ac:dyDescent="0.25">
      <c r="A15" s="58" t="s">
        <v>481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4754383.34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121807237.47</v>
      </c>
    </row>
    <row r="18" spans="1:7" x14ac:dyDescent="0.25">
      <c r="A18" s="58" t="s">
        <v>473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15584153.9</v>
      </c>
    </row>
    <row r="19" spans="1:7" x14ac:dyDescent="0.25">
      <c r="A19" s="58" t="s">
        <v>474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12765531.640000001</v>
      </c>
    </row>
    <row r="20" spans="1:7" x14ac:dyDescent="0.25">
      <c r="A20" s="58" t="s">
        <v>475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9277054.5199999996</v>
      </c>
    </row>
    <row r="21" spans="1:7" x14ac:dyDescent="0.25">
      <c r="A21" s="58" t="s">
        <v>476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2832904.5199999996</v>
      </c>
    </row>
    <row r="22" spans="1:7" x14ac:dyDescent="0.25">
      <c r="A22" s="59" t="s">
        <v>477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232000</v>
      </c>
    </row>
    <row r="23" spans="1:7" x14ac:dyDescent="0.25">
      <c r="A23" s="59" t="s">
        <v>478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80953092.890000001</v>
      </c>
    </row>
    <row r="24" spans="1:7" x14ac:dyDescent="0.25">
      <c r="A24" s="59" t="s">
        <v>479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162500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458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213469023.29000002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502</v>
      </c>
    </row>
    <row r="32" spans="1:7" x14ac:dyDescent="0.25">
      <c r="A32" t="s">
        <v>503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13 B7:F7 B8:F8 B9:F9 B10:F10 B11:F11 B12:F12 B16:G17 B14:F14 B15:F15 B24:G24 B18:F18 B19:F19 B20:F20 B21:F21 B22:F22 B23:F23 B26:G28 B25:F2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Romita, Gto.</v>
      </c>
      <c r="B2" s="182"/>
      <c r="C2" s="182"/>
      <c r="D2" s="182"/>
      <c r="E2" s="182"/>
      <c r="F2" s="183"/>
    </row>
    <row r="3" spans="1:6" x14ac:dyDescent="0.25">
      <c r="A3" s="178" t="s">
        <v>505</v>
      </c>
      <c r="B3" s="179"/>
      <c r="C3" s="179"/>
      <c r="D3" s="179"/>
      <c r="E3" s="179"/>
      <c r="F3" s="180"/>
    </row>
    <row r="4" spans="1:6" ht="30" x14ac:dyDescent="0.25">
      <c r="A4" s="139" t="s">
        <v>487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25">
      <c r="A5" s="143" t="s">
        <v>511</v>
      </c>
      <c r="B5" s="148"/>
      <c r="C5" s="148"/>
      <c r="D5" s="148"/>
      <c r="E5" s="148"/>
      <c r="F5" s="148"/>
    </row>
    <row r="6" spans="1:6" ht="30" x14ac:dyDescent="0.25">
      <c r="A6" s="146" t="s">
        <v>512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514</v>
      </c>
      <c r="B9" s="145"/>
      <c r="C9" s="145"/>
      <c r="D9" s="145"/>
      <c r="E9" s="145"/>
      <c r="F9" s="145"/>
    </row>
    <row r="10" spans="1:6" x14ac:dyDescent="0.25">
      <c r="A10" s="146" t="s">
        <v>515</v>
      </c>
      <c r="B10" s="155"/>
      <c r="C10" s="155"/>
      <c r="D10" s="155"/>
      <c r="E10" s="155"/>
      <c r="F10" s="155"/>
    </row>
    <row r="11" spans="1:6" x14ac:dyDescent="0.25">
      <c r="A11" s="67" t="s">
        <v>516</v>
      </c>
      <c r="B11" s="155"/>
      <c r="C11" s="155"/>
      <c r="D11" s="155"/>
      <c r="E11" s="155"/>
      <c r="F11" s="155"/>
    </row>
    <row r="12" spans="1:6" x14ac:dyDescent="0.25">
      <c r="A12" s="67" t="s">
        <v>517</v>
      </c>
      <c r="B12" s="155"/>
      <c r="C12" s="155"/>
      <c r="D12" s="155"/>
      <c r="E12" s="155"/>
      <c r="F12" s="155"/>
    </row>
    <row r="13" spans="1:6" x14ac:dyDescent="0.25">
      <c r="A13" s="67" t="s">
        <v>518</v>
      </c>
      <c r="B13" s="155"/>
      <c r="C13" s="155"/>
      <c r="D13" s="155"/>
      <c r="E13" s="155"/>
      <c r="F13" s="155"/>
    </row>
    <row r="14" spans="1:6" x14ac:dyDescent="0.25">
      <c r="A14" s="146" t="s">
        <v>519</v>
      </c>
      <c r="B14" s="155"/>
      <c r="C14" s="155"/>
      <c r="D14" s="155"/>
      <c r="E14" s="155"/>
      <c r="F14" s="155"/>
    </row>
    <row r="15" spans="1:6" x14ac:dyDescent="0.25">
      <c r="A15" s="67" t="s">
        <v>516</v>
      </c>
      <c r="B15" s="155"/>
      <c r="C15" s="155"/>
      <c r="D15" s="155"/>
      <c r="E15" s="155"/>
      <c r="F15" s="155"/>
    </row>
    <row r="16" spans="1:6" x14ac:dyDescent="0.25">
      <c r="A16" s="67" t="s">
        <v>517</v>
      </c>
      <c r="B16" s="156"/>
      <c r="C16" s="156"/>
      <c r="D16" s="156"/>
      <c r="E16" s="156"/>
      <c r="F16" s="156"/>
    </row>
    <row r="17" spans="1:6" x14ac:dyDescent="0.25">
      <c r="A17" s="67" t="s">
        <v>518</v>
      </c>
      <c r="B17" s="157"/>
      <c r="C17" s="157"/>
      <c r="D17" s="157"/>
      <c r="E17" s="157"/>
      <c r="F17" s="157"/>
    </row>
    <row r="18" spans="1:6" x14ac:dyDescent="0.25">
      <c r="A18" s="146" t="s">
        <v>520</v>
      </c>
      <c r="B18" s="157"/>
      <c r="C18" s="157"/>
      <c r="D18" s="157"/>
      <c r="E18" s="157"/>
      <c r="F18" s="157"/>
    </row>
    <row r="19" spans="1:6" x14ac:dyDescent="0.25">
      <c r="A19" s="146" t="s">
        <v>521</v>
      </c>
      <c r="B19" s="157"/>
      <c r="C19" s="157"/>
      <c r="D19" s="157"/>
      <c r="E19" s="157"/>
      <c r="F19" s="157"/>
    </row>
    <row r="20" spans="1:6" x14ac:dyDescent="0.25">
      <c r="A20" s="146" t="s">
        <v>522</v>
      </c>
      <c r="B20" s="158"/>
      <c r="C20" s="158"/>
      <c r="D20" s="158"/>
      <c r="E20" s="158"/>
      <c r="F20" s="158"/>
    </row>
    <row r="21" spans="1:6" x14ac:dyDescent="0.25">
      <c r="A21" s="146" t="s">
        <v>523</v>
      </c>
      <c r="B21" s="158"/>
      <c r="C21" s="158"/>
      <c r="D21" s="158"/>
      <c r="E21" s="158"/>
      <c r="F21" s="158"/>
    </row>
    <row r="22" spans="1:6" x14ac:dyDescent="0.25">
      <c r="A22" s="146" t="s">
        <v>524</v>
      </c>
      <c r="B22" s="158"/>
      <c r="C22" s="158"/>
      <c r="D22" s="158"/>
      <c r="E22" s="158"/>
      <c r="F22" s="158"/>
    </row>
    <row r="23" spans="1:6" x14ac:dyDescent="0.25">
      <c r="A23" s="146" t="s">
        <v>525</v>
      </c>
      <c r="B23" s="158"/>
      <c r="C23" s="158"/>
      <c r="D23" s="158"/>
      <c r="E23" s="158"/>
      <c r="F23" s="158"/>
    </row>
    <row r="24" spans="1:6" x14ac:dyDescent="0.25">
      <c r="A24" s="146" t="s">
        <v>526</v>
      </c>
      <c r="B24" s="150"/>
      <c r="C24" s="150"/>
      <c r="D24" s="150"/>
      <c r="E24" s="150"/>
      <c r="F24" s="150"/>
    </row>
    <row r="25" spans="1:6" x14ac:dyDescent="0.25">
      <c r="A25" s="146" t="s">
        <v>527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528</v>
      </c>
      <c r="B27" s="149"/>
      <c r="C27" s="149"/>
      <c r="D27" s="149"/>
      <c r="E27" s="149"/>
      <c r="F27" s="149"/>
    </row>
    <row r="28" spans="1:6" x14ac:dyDescent="0.25">
      <c r="A28" s="146" t="s">
        <v>529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530</v>
      </c>
      <c r="B30" s="53"/>
      <c r="C30" s="53"/>
      <c r="D30" s="53"/>
      <c r="E30" s="53"/>
      <c r="F30" s="53"/>
    </row>
    <row r="31" spans="1:6" x14ac:dyDescent="0.25">
      <c r="A31" s="154" t="s">
        <v>515</v>
      </c>
      <c r="B31" s="91"/>
      <c r="C31" s="91"/>
      <c r="D31" s="91"/>
      <c r="E31" s="91"/>
      <c r="F31" s="91"/>
    </row>
    <row r="32" spans="1:6" x14ac:dyDescent="0.25">
      <c r="A32" s="154" t="s">
        <v>519</v>
      </c>
      <c r="B32" s="91"/>
      <c r="C32" s="91"/>
      <c r="D32" s="91"/>
      <c r="E32" s="91"/>
      <c r="F32" s="91"/>
    </row>
    <row r="33" spans="1:6" x14ac:dyDescent="0.25">
      <c r="A33" s="154" t="s">
        <v>531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532</v>
      </c>
      <c r="B35" s="53"/>
      <c r="C35" s="53"/>
      <c r="D35" s="53"/>
      <c r="E35" s="53"/>
      <c r="F35" s="53"/>
    </row>
    <row r="36" spans="1:6" x14ac:dyDescent="0.25">
      <c r="A36" s="154" t="s">
        <v>533</v>
      </c>
      <c r="B36" s="53"/>
      <c r="C36" s="53"/>
      <c r="D36" s="53"/>
      <c r="E36" s="53"/>
      <c r="F36" s="53"/>
    </row>
    <row r="37" spans="1:6" x14ac:dyDescent="0.25">
      <c r="A37" s="154" t="s">
        <v>534</v>
      </c>
      <c r="B37" s="53"/>
      <c r="C37" s="53"/>
      <c r="D37" s="53"/>
      <c r="E37" s="53"/>
      <c r="F37" s="53"/>
    </row>
    <row r="38" spans="1:6" x14ac:dyDescent="0.25">
      <c r="A38" s="154" t="s">
        <v>535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537</v>
      </c>
      <c r="B42" s="53"/>
      <c r="C42" s="53"/>
      <c r="D42" s="53"/>
      <c r="E42" s="53"/>
      <c r="F42" s="53"/>
    </row>
    <row r="43" spans="1:6" x14ac:dyDescent="0.25">
      <c r="A43" s="154" t="s">
        <v>538</v>
      </c>
      <c r="B43" s="91"/>
      <c r="C43" s="91"/>
      <c r="D43" s="91"/>
      <c r="E43" s="91"/>
      <c r="F43" s="91"/>
    </row>
    <row r="44" spans="1:6" x14ac:dyDescent="0.25">
      <c r="A44" s="154" t="s">
        <v>539</v>
      </c>
      <c r="B44" s="91"/>
      <c r="C44" s="91"/>
      <c r="D44" s="91"/>
      <c r="E44" s="91"/>
      <c r="F44" s="91"/>
    </row>
    <row r="45" spans="1:6" x14ac:dyDescent="0.25">
      <c r="A45" s="154" t="s">
        <v>540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541</v>
      </c>
      <c r="B47" s="53"/>
      <c r="C47" s="53"/>
      <c r="D47" s="53"/>
      <c r="E47" s="53"/>
      <c r="F47" s="53"/>
    </row>
    <row r="48" spans="1:6" x14ac:dyDescent="0.25">
      <c r="A48" s="154" t="s">
        <v>539</v>
      </c>
      <c r="B48" s="91"/>
      <c r="C48" s="91"/>
      <c r="D48" s="91"/>
      <c r="E48" s="91"/>
      <c r="F48" s="91"/>
    </row>
    <row r="49" spans="1:6" x14ac:dyDescent="0.25">
      <c r="A49" s="154" t="s">
        <v>540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542</v>
      </c>
      <c r="B51" s="53"/>
      <c r="C51" s="53"/>
      <c r="D51" s="53"/>
      <c r="E51" s="53"/>
      <c r="F51" s="53"/>
    </row>
    <row r="52" spans="1:6" x14ac:dyDescent="0.25">
      <c r="A52" s="154" t="s">
        <v>539</v>
      </c>
      <c r="B52" s="91"/>
      <c r="C52" s="91"/>
      <c r="D52" s="91"/>
      <c r="E52" s="91"/>
      <c r="F52" s="91"/>
    </row>
    <row r="53" spans="1:6" x14ac:dyDescent="0.25">
      <c r="A53" s="154" t="s">
        <v>540</v>
      </c>
      <c r="B53" s="91"/>
      <c r="C53" s="91"/>
      <c r="D53" s="91"/>
      <c r="E53" s="91"/>
      <c r="F53" s="91"/>
    </row>
    <row r="54" spans="1:6" x14ac:dyDescent="0.25">
      <c r="A54" s="154" t="s">
        <v>543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544</v>
      </c>
      <c r="B56" s="53"/>
      <c r="C56" s="53"/>
      <c r="D56" s="53"/>
      <c r="E56" s="53"/>
      <c r="F56" s="53"/>
    </row>
    <row r="57" spans="1:6" x14ac:dyDescent="0.25">
      <c r="A57" s="154" t="s">
        <v>539</v>
      </c>
      <c r="B57" s="91"/>
      <c r="C57" s="91"/>
      <c r="D57" s="91"/>
      <c r="E57" s="91"/>
      <c r="F57" s="91"/>
    </row>
    <row r="58" spans="1:6" x14ac:dyDescent="0.25">
      <c r="A58" s="154" t="s">
        <v>540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545</v>
      </c>
      <c r="B60" s="53"/>
      <c r="C60" s="53"/>
      <c r="D60" s="53"/>
      <c r="E60" s="53"/>
      <c r="F60" s="53"/>
    </row>
    <row r="61" spans="1:6" x14ac:dyDescent="0.25">
      <c r="A61" s="154" t="s">
        <v>546</v>
      </c>
      <c r="B61" s="141"/>
      <c r="C61" s="141"/>
      <c r="D61" s="141"/>
      <c r="E61" s="141"/>
      <c r="F61" s="141"/>
    </row>
    <row r="62" spans="1:6" x14ac:dyDescent="0.25">
      <c r="A62" s="154" t="s">
        <v>547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548</v>
      </c>
      <c r="B64" s="141"/>
      <c r="C64" s="141"/>
      <c r="D64" s="141"/>
      <c r="E64" s="141"/>
      <c r="F64" s="141"/>
    </row>
    <row r="65" spans="1:6" x14ac:dyDescent="0.25">
      <c r="A65" s="154" t="s">
        <v>549</v>
      </c>
      <c r="B65" s="141"/>
      <c r="C65" s="141"/>
      <c r="D65" s="141"/>
      <c r="E65" s="141"/>
      <c r="F65" s="141"/>
    </row>
    <row r="66" spans="1:6" x14ac:dyDescent="0.25">
      <c r="A66" s="154" t="s">
        <v>550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440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441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442</v>
      </c>
      <c r="B5" s="132"/>
      <c r="C5" s="132"/>
      <c r="D5" s="132"/>
      <c r="E5" s="132"/>
      <c r="F5" s="132"/>
      <c r="G5" s="133"/>
    </row>
    <row r="6" spans="1:7" x14ac:dyDescent="0.25">
      <c r="A6" s="184" t="s">
        <v>487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551</v>
      </c>
      <c r="C7" s="185"/>
      <c r="D7" s="185"/>
      <c r="E7" s="185"/>
      <c r="F7" s="185"/>
      <c r="G7" s="185"/>
    </row>
    <row r="8" spans="1:7" ht="30" x14ac:dyDescent="0.25">
      <c r="A8" s="71" t="s">
        <v>494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495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496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470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471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442</v>
      </c>
      <c r="B5" s="114"/>
      <c r="C5" s="114"/>
      <c r="D5" s="114"/>
      <c r="E5" s="114"/>
      <c r="F5" s="114"/>
      <c r="G5" s="115"/>
    </row>
    <row r="6" spans="1:7" x14ac:dyDescent="0.25">
      <c r="A6" s="188" t="s">
        <v>562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551</v>
      </c>
      <c r="C7" s="185"/>
      <c r="D7" s="185"/>
      <c r="E7" s="185"/>
      <c r="F7" s="185"/>
      <c r="G7" s="185"/>
    </row>
    <row r="8" spans="1:7" x14ac:dyDescent="0.25">
      <c r="A8" s="26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565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481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481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486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487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566</v>
      </c>
    </row>
    <row r="7" spans="1:7" x14ac:dyDescent="0.25">
      <c r="A7" s="62" t="s">
        <v>494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567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449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452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495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496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577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578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579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Romita,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501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562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580</v>
      </c>
    </row>
    <row r="7" spans="1:7" x14ac:dyDescent="0.25">
      <c r="A7" s="26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480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578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579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Romita,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506</v>
      </c>
      <c r="C4" s="121" t="s">
        <v>507</v>
      </c>
      <c r="D4" s="121" t="s">
        <v>508</v>
      </c>
      <c r="E4" s="121" t="s">
        <v>509</v>
      </c>
      <c r="F4" s="121" t="s">
        <v>510</v>
      </c>
    </row>
    <row r="5" spans="1:6" ht="12.75" customHeight="1" x14ac:dyDescent="0.25">
      <c r="A5" s="18" t="s">
        <v>511</v>
      </c>
      <c r="B5" s="53"/>
      <c r="C5" s="53"/>
      <c r="D5" s="53"/>
      <c r="E5" s="53"/>
      <c r="F5" s="53"/>
    </row>
    <row r="6" spans="1:6" ht="30" x14ac:dyDescent="0.25">
      <c r="A6" s="59" t="s">
        <v>512</v>
      </c>
      <c r="B6" s="60"/>
      <c r="C6" s="60"/>
      <c r="D6" s="60"/>
      <c r="E6" s="60"/>
      <c r="F6" s="60"/>
    </row>
    <row r="7" spans="1:6" ht="15" x14ac:dyDescent="0.25">
      <c r="A7" s="59" t="s">
        <v>513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514</v>
      </c>
      <c r="B9" s="45"/>
      <c r="C9" s="45"/>
      <c r="D9" s="45"/>
      <c r="E9" s="45"/>
      <c r="F9" s="45"/>
    </row>
    <row r="10" spans="1:6" ht="15" x14ac:dyDescent="0.25">
      <c r="A10" s="59" t="s">
        <v>515</v>
      </c>
      <c r="B10" s="60"/>
      <c r="C10" s="60"/>
      <c r="D10" s="60"/>
      <c r="E10" s="60"/>
      <c r="F10" s="60"/>
    </row>
    <row r="11" spans="1:6" ht="15" x14ac:dyDescent="0.25">
      <c r="A11" s="80" t="s">
        <v>516</v>
      </c>
      <c r="B11" s="60"/>
      <c r="C11" s="60"/>
      <c r="D11" s="60"/>
      <c r="E11" s="60"/>
      <c r="F11" s="60"/>
    </row>
    <row r="12" spans="1:6" ht="15" x14ac:dyDescent="0.25">
      <c r="A12" s="80" t="s">
        <v>517</v>
      </c>
      <c r="B12" s="60"/>
      <c r="C12" s="60"/>
      <c r="D12" s="60"/>
      <c r="E12" s="60"/>
      <c r="F12" s="60"/>
    </row>
    <row r="13" spans="1:6" ht="15" x14ac:dyDescent="0.25">
      <c r="A13" s="80" t="s">
        <v>518</v>
      </c>
      <c r="B13" s="60"/>
      <c r="C13" s="60"/>
      <c r="D13" s="60"/>
      <c r="E13" s="60"/>
      <c r="F13" s="60"/>
    </row>
    <row r="14" spans="1:6" ht="15" x14ac:dyDescent="0.25">
      <c r="A14" s="59" t="s">
        <v>519</v>
      </c>
      <c r="B14" s="60"/>
      <c r="C14" s="60"/>
      <c r="D14" s="60"/>
      <c r="E14" s="60"/>
      <c r="F14" s="60"/>
    </row>
    <row r="15" spans="1:6" ht="15" x14ac:dyDescent="0.25">
      <c r="A15" s="80" t="s">
        <v>516</v>
      </c>
      <c r="B15" s="60"/>
      <c r="C15" s="60"/>
      <c r="D15" s="60"/>
      <c r="E15" s="60"/>
      <c r="F15" s="60"/>
    </row>
    <row r="16" spans="1:6" ht="15" x14ac:dyDescent="0.25">
      <c r="A16" s="80" t="s">
        <v>517</v>
      </c>
      <c r="B16" s="60"/>
      <c r="C16" s="60"/>
      <c r="D16" s="60"/>
      <c r="E16" s="60"/>
      <c r="F16" s="60"/>
    </row>
    <row r="17" spans="1:6" ht="15" x14ac:dyDescent="0.25">
      <c r="A17" s="80" t="s">
        <v>518</v>
      </c>
      <c r="B17" s="60"/>
      <c r="C17" s="60"/>
      <c r="D17" s="60"/>
      <c r="E17" s="60"/>
      <c r="F17" s="60"/>
    </row>
    <row r="18" spans="1:6" ht="15" x14ac:dyDescent="0.25">
      <c r="A18" s="59" t="s">
        <v>520</v>
      </c>
      <c r="B18" s="122"/>
      <c r="C18" s="60"/>
      <c r="D18" s="60"/>
      <c r="E18" s="60"/>
      <c r="F18" s="60"/>
    </row>
    <row r="19" spans="1:6" ht="15" x14ac:dyDescent="0.25">
      <c r="A19" s="59" t="s">
        <v>521</v>
      </c>
      <c r="B19" s="60"/>
      <c r="C19" s="60"/>
      <c r="D19" s="60"/>
      <c r="E19" s="60"/>
      <c r="F19" s="60"/>
    </row>
    <row r="20" spans="1:6" ht="30" x14ac:dyDescent="0.25">
      <c r="A20" s="59" t="s">
        <v>522</v>
      </c>
      <c r="B20" s="123"/>
      <c r="C20" s="123"/>
      <c r="D20" s="123"/>
      <c r="E20" s="123"/>
      <c r="F20" s="123"/>
    </row>
    <row r="21" spans="1:6" ht="30" x14ac:dyDescent="0.25">
      <c r="A21" s="59" t="s">
        <v>523</v>
      </c>
      <c r="B21" s="123"/>
      <c r="C21" s="123"/>
      <c r="D21" s="123"/>
      <c r="E21" s="123"/>
      <c r="F21" s="123"/>
    </row>
    <row r="22" spans="1:6" ht="30" x14ac:dyDescent="0.25">
      <c r="A22" s="59" t="s">
        <v>524</v>
      </c>
      <c r="B22" s="123"/>
      <c r="C22" s="123"/>
      <c r="D22" s="123"/>
      <c r="E22" s="123"/>
      <c r="F22" s="123"/>
    </row>
    <row r="23" spans="1:6" ht="15" x14ac:dyDescent="0.25">
      <c r="A23" s="59" t="s">
        <v>525</v>
      </c>
      <c r="B23" s="123"/>
      <c r="C23" s="123"/>
      <c r="D23" s="123"/>
      <c r="E23" s="123"/>
      <c r="F23" s="123"/>
    </row>
    <row r="24" spans="1:6" ht="15" x14ac:dyDescent="0.25">
      <c r="A24" s="59" t="s">
        <v>526</v>
      </c>
      <c r="B24" s="124"/>
      <c r="C24" s="60"/>
      <c r="D24" s="60"/>
      <c r="E24" s="60"/>
      <c r="F24" s="60"/>
    </row>
    <row r="25" spans="1:6" ht="15" x14ac:dyDescent="0.25">
      <c r="A25" s="59" t="s">
        <v>527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528</v>
      </c>
      <c r="B27" s="45"/>
      <c r="C27" s="45"/>
      <c r="D27" s="45"/>
      <c r="E27" s="45"/>
      <c r="F27" s="45"/>
    </row>
    <row r="28" spans="1:6" ht="15" x14ac:dyDescent="0.25">
      <c r="A28" s="59" t="s">
        <v>529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530</v>
      </c>
      <c r="B30" s="45"/>
      <c r="C30" s="45"/>
      <c r="D30" s="45"/>
      <c r="E30" s="45"/>
      <c r="F30" s="45"/>
    </row>
    <row r="31" spans="1:6" ht="15" x14ac:dyDescent="0.25">
      <c r="A31" s="59" t="s">
        <v>515</v>
      </c>
      <c r="B31" s="60"/>
      <c r="C31" s="60"/>
      <c r="D31" s="60"/>
      <c r="E31" s="60"/>
      <c r="F31" s="60"/>
    </row>
    <row r="32" spans="1:6" ht="15" x14ac:dyDescent="0.25">
      <c r="A32" s="59" t="s">
        <v>519</v>
      </c>
      <c r="B32" s="60"/>
      <c r="C32" s="60"/>
      <c r="D32" s="60"/>
      <c r="E32" s="60"/>
      <c r="F32" s="60"/>
    </row>
    <row r="33" spans="1:6" ht="15" x14ac:dyDescent="0.25">
      <c r="A33" s="59" t="s">
        <v>531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532</v>
      </c>
      <c r="B35" s="45"/>
      <c r="C35" s="45"/>
      <c r="D35" s="45"/>
      <c r="E35" s="45"/>
      <c r="F35" s="45"/>
    </row>
    <row r="36" spans="1:6" ht="15" x14ac:dyDescent="0.25">
      <c r="A36" s="59" t="s">
        <v>533</v>
      </c>
      <c r="B36" s="60"/>
      <c r="C36" s="60"/>
      <c r="D36" s="60"/>
      <c r="E36" s="60"/>
      <c r="F36" s="60"/>
    </row>
    <row r="37" spans="1:6" ht="15" x14ac:dyDescent="0.25">
      <c r="A37" s="59" t="s">
        <v>534</v>
      </c>
      <c r="B37" s="60"/>
      <c r="C37" s="60"/>
      <c r="D37" s="60"/>
      <c r="E37" s="60"/>
      <c r="F37" s="60"/>
    </row>
    <row r="38" spans="1:6" ht="15" x14ac:dyDescent="0.25">
      <c r="A38" s="59" t="s">
        <v>535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537</v>
      </c>
      <c r="B42" s="45"/>
      <c r="C42" s="45"/>
      <c r="D42" s="45"/>
      <c r="E42" s="45"/>
      <c r="F42" s="45"/>
    </row>
    <row r="43" spans="1:6" ht="15" x14ac:dyDescent="0.25">
      <c r="A43" s="59" t="s">
        <v>538</v>
      </c>
      <c r="B43" s="60"/>
      <c r="C43" s="60"/>
      <c r="D43" s="60"/>
      <c r="E43" s="60"/>
      <c r="F43" s="60"/>
    </row>
    <row r="44" spans="1:6" ht="15" x14ac:dyDescent="0.25">
      <c r="A44" s="59" t="s">
        <v>539</v>
      </c>
      <c r="B44" s="60"/>
      <c r="C44" s="60"/>
      <c r="D44" s="60"/>
      <c r="E44" s="60"/>
      <c r="F44" s="60"/>
    </row>
    <row r="45" spans="1:6" ht="15" x14ac:dyDescent="0.25">
      <c r="A45" s="59" t="s">
        <v>540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541</v>
      </c>
      <c r="B47" s="45"/>
      <c r="C47" s="45"/>
      <c r="D47" s="45"/>
      <c r="E47" s="45"/>
      <c r="F47" s="45"/>
    </row>
    <row r="48" spans="1:6" ht="15" x14ac:dyDescent="0.25">
      <c r="A48" s="59" t="s">
        <v>539</v>
      </c>
      <c r="B48" s="123"/>
      <c r="C48" s="123"/>
      <c r="D48" s="123"/>
      <c r="E48" s="123"/>
      <c r="F48" s="123"/>
    </row>
    <row r="49" spans="1:6" ht="15" x14ac:dyDescent="0.25">
      <c r="A49" s="59" t="s">
        <v>540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542</v>
      </c>
      <c r="B51" s="45"/>
      <c r="C51" s="45"/>
      <c r="D51" s="45"/>
      <c r="E51" s="45"/>
      <c r="F51" s="45"/>
    </row>
    <row r="52" spans="1:6" ht="15" x14ac:dyDescent="0.25">
      <c r="A52" s="59" t="s">
        <v>539</v>
      </c>
      <c r="B52" s="60"/>
      <c r="C52" s="60"/>
      <c r="D52" s="60"/>
      <c r="E52" s="60"/>
      <c r="F52" s="60"/>
    </row>
    <row r="53" spans="1:6" ht="15" x14ac:dyDescent="0.25">
      <c r="A53" s="59" t="s">
        <v>540</v>
      </c>
      <c r="B53" s="60"/>
      <c r="C53" s="60"/>
      <c r="D53" s="60"/>
      <c r="E53" s="60"/>
      <c r="F53" s="60"/>
    </row>
    <row r="54" spans="1:6" ht="15" x14ac:dyDescent="0.25">
      <c r="A54" s="59" t="s">
        <v>543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0.04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-4583333.3000000007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0.04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-4583333.3000000007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0.04</v>
      </c>
      <c r="C10" s="47">
        <v>0</v>
      </c>
      <c r="D10" s="106">
        <v>0</v>
      </c>
      <c r="E10" s="106">
        <v>0</v>
      </c>
      <c r="F10" s="106">
        <v>-4583333.3000000007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4">
        <v>49310821.100000001</v>
      </c>
      <c r="C18" s="108"/>
      <c r="D18" s="108"/>
      <c r="E18" s="108"/>
      <c r="F18" s="4">
        <v>63048223.789999999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49310821.140000001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58464890.489999995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152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9:H31 C18:E18 G18:H18 B11:H17 C10:E10 G10:H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B5" sqref="B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163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583</v>
      </c>
      <c r="J6" s="1" t="s">
        <v>584</v>
      </c>
      <c r="K6" s="1" t="s">
        <v>585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184</v>
      </c>
      <c r="B1" s="161"/>
      <c r="C1" s="161"/>
      <c r="D1" s="162"/>
    </row>
    <row r="2" spans="1:4" x14ac:dyDescent="0.25">
      <c r="A2" s="110" t="str">
        <f>'Formato 1'!A2</f>
        <v>Municipio de Romita, Gto.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220062323.86000001</v>
      </c>
      <c r="C8" s="14">
        <f>SUM(C9:C11)</f>
        <v>135872577.64000002</v>
      </c>
      <c r="D8" s="14">
        <f>SUM(D9:D11)</f>
        <v>135872577.64000002</v>
      </c>
    </row>
    <row r="9" spans="1:4" x14ac:dyDescent="0.25">
      <c r="A9" s="58" t="s">
        <v>190</v>
      </c>
      <c r="B9" s="94">
        <v>118809463.06999999</v>
      </c>
      <c r="C9" s="94">
        <v>84834627.760000005</v>
      </c>
      <c r="D9" s="94">
        <v>84834627.760000005</v>
      </c>
    </row>
    <row r="10" spans="1:4" x14ac:dyDescent="0.25">
      <c r="A10" s="58" t="s">
        <v>191</v>
      </c>
      <c r="B10" s="94">
        <v>106752860.79000001</v>
      </c>
      <c r="C10" s="94">
        <v>55621283.219999999</v>
      </c>
      <c r="D10" s="94">
        <v>55621283.219999999</v>
      </c>
    </row>
    <row r="11" spans="1:4" x14ac:dyDescent="0.25">
      <c r="A11" s="58" t="s">
        <v>192</v>
      </c>
      <c r="B11" s="94">
        <f>B44</f>
        <v>-5500000</v>
      </c>
      <c r="C11" s="94">
        <f>C44</f>
        <v>-4583333.34</v>
      </c>
      <c r="D11" s="94">
        <f>D44</f>
        <v>-4583333.34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220062323.86000001</v>
      </c>
      <c r="C13" s="14">
        <f>C14+C15</f>
        <v>208714639.94999999</v>
      </c>
      <c r="D13" s="14">
        <f>D14+D15</f>
        <v>208714639.94999999</v>
      </c>
    </row>
    <row r="14" spans="1:4" x14ac:dyDescent="0.25">
      <c r="A14" s="58" t="s">
        <v>194</v>
      </c>
      <c r="B14" s="94">
        <v>113309463.06999999</v>
      </c>
      <c r="C14" s="217">
        <v>86907402.480000004</v>
      </c>
      <c r="D14" s="217">
        <v>86907402.480000004</v>
      </c>
    </row>
    <row r="15" spans="1:4" x14ac:dyDescent="0.25">
      <c r="A15" s="58" t="s">
        <v>195</v>
      </c>
      <c r="B15" s="94">
        <v>106752860.79000001</v>
      </c>
      <c r="C15" s="94">
        <v>121807237.47</v>
      </c>
      <c r="D15" s="94">
        <v>121807237.47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197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198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-72842062.309999973</v>
      </c>
      <c r="D21" s="14">
        <f>D8-D13+D17</f>
        <v>-72842062.309999973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5500000</v>
      </c>
      <c r="C23" s="14">
        <f>C21-C11</f>
        <v>-68258728.969999969</v>
      </c>
      <c r="D23" s="14">
        <f>D21-D11</f>
        <v>-68258728.969999969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5500000</v>
      </c>
      <c r="C25" s="14">
        <f>C23-C17</f>
        <v>-68258728.969999969</v>
      </c>
      <c r="D25" s="14">
        <f>D23-D17</f>
        <v>-68258728.969999969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280000</v>
      </c>
      <c r="C29" s="4">
        <f>C30+C31</f>
        <v>171050</v>
      </c>
      <c r="D29" s="4">
        <f>D30+D31</f>
        <v>171050</v>
      </c>
    </row>
    <row r="30" spans="1:4" x14ac:dyDescent="0.25">
      <c r="A30" s="58" t="s">
        <v>206</v>
      </c>
      <c r="B30" s="47">
        <v>280000</v>
      </c>
      <c r="C30" s="47">
        <v>171050</v>
      </c>
      <c r="D30" s="47">
        <v>171050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5780000</v>
      </c>
      <c r="C33" s="4">
        <f>C25+C29</f>
        <v>-68087678.969999969</v>
      </c>
      <c r="D33" s="4">
        <f>D25+D29</f>
        <v>-68087678.969999969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5500000</v>
      </c>
      <c r="C40" s="4">
        <f>C41+C42</f>
        <v>4583333.34</v>
      </c>
      <c r="D40" s="4">
        <f>D41+D42</f>
        <v>4583333.34</v>
      </c>
    </row>
    <row r="41" spans="1:4" x14ac:dyDescent="0.25">
      <c r="A41" s="58" t="s">
        <v>214</v>
      </c>
      <c r="B41" s="47">
        <v>5500000</v>
      </c>
      <c r="C41" s="47">
        <v>4583333.34</v>
      </c>
      <c r="D41" s="47">
        <v>4583333.34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-5500000</v>
      </c>
      <c r="C44" s="4">
        <f>C37-C40</f>
        <v>-4583333.34</v>
      </c>
      <c r="D44" s="4">
        <f>D37-D40</f>
        <v>-4583333.34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118809463.06999999</v>
      </c>
      <c r="C48" s="96">
        <f>C9</f>
        <v>84834627.760000005</v>
      </c>
      <c r="D48" s="96">
        <f>D9</f>
        <v>84834627.760000005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113309463.06999999</v>
      </c>
      <c r="C53" s="47">
        <f>C14</f>
        <v>86907402.480000004</v>
      </c>
      <c r="D53" s="47">
        <f>D14</f>
        <v>86907402.480000004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v>69003038.140000001</v>
      </c>
      <c r="D55" s="47">
        <v>69003038.140000001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5500000</v>
      </c>
      <c r="C57" s="4">
        <f>C48+C49-C53+C55</f>
        <v>66930263.420000002</v>
      </c>
      <c r="D57" s="4">
        <f>D48+D49-D53+D55</f>
        <v>66930263.420000002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5500000</v>
      </c>
      <c r="C59" s="4">
        <f>C57-C49</f>
        <v>66930263.420000002</v>
      </c>
      <c r="D59" s="4">
        <f>D57-D49</f>
        <v>66930263.420000002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106752860.79000001</v>
      </c>
      <c r="C63" s="98">
        <f>C10</f>
        <v>55621283.219999999</v>
      </c>
      <c r="D63" s="98">
        <f>D10</f>
        <v>55621283.219999999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106752860.79000001</v>
      </c>
      <c r="C68" s="94">
        <f>C15</f>
        <v>121807237.47</v>
      </c>
      <c r="D68" s="94">
        <f>D15</f>
        <v>121807237.47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v>26537639.600000001</v>
      </c>
      <c r="D70" s="94">
        <v>26537639.600000001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-39648314.649999999</v>
      </c>
      <c r="D72" s="14">
        <f>D63+D64-D68+D70</f>
        <v>-39648314.649999999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-39648314.649999999</v>
      </c>
      <c r="D74" s="14">
        <f>D72-D64</f>
        <v>-39648314.649999999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54 B63:D69 B11:D13 B16:D25 B31:D33 B42:D44 B56:D59 B55 B71:D74 B7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9" zoomScale="75" zoomScaleNormal="75" workbookViewId="0">
      <selection activeCell="E54" sqref="E5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225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227</v>
      </c>
      <c r="B6" s="166" t="s">
        <v>228</v>
      </c>
      <c r="C6" s="166"/>
      <c r="D6" s="166"/>
      <c r="E6" s="166"/>
      <c r="F6" s="166"/>
      <c r="G6" s="166" t="s">
        <v>229</v>
      </c>
    </row>
    <row r="7" spans="1:7" ht="30" x14ac:dyDescent="0.25">
      <c r="A7" s="165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66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14394337.84</v>
      </c>
      <c r="C9" s="47">
        <v>0</v>
      </c>
      <c r="D9" s="47">
        <v>14394337.84</v>
      </c>
      <c r="E9" s="47">
        <v>12694652.24</v>
      </c>
      <c r="F9" s="47">
        <v>12694652.24</v>
      </c>
      <c r="G9" s="47">
        <f>F9-B9</f>
        <v>-1699685.5999999996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47">
        <v>3546158.12</v>
      </c>
      <c r="C12" s="47">
        <v>0</v>
      </c>
      <c r="D12" s="47">
        <v>3546158.12</v>
      </c>
      <c r="E12" s="47">
        <v>1954194.69</v>
      </c>
      <c r="F12" s="47">
        <v>1954194.69</v>
      </c>
      <c r="G12" s="47">
        <f t="shared" si="0"/>
        <v>-1591963.4300000002</v>
      </c>
    </row>
    <row r="13" spans="1:7" x14ac:dyDescent="0.25">
      <c r="A13" s="58" t="s">
        <v>239</v>
      </c>
      <c r="B13" s="47">
        <v>25745.360000000001</v>
      </c>
      <c r="C13" s="47">
        <v>0</v>
      </c>
      <c r="D13" s="47">
        <v>25745.360000000001</v>
      </c>
      <c r="E13" s="47">
        <v>544004.93999999994</v>
      </c>
      <c r="F13" s="47">
        <v>544004.93999999994</v>
      </c>
      <c r="G13" s="47">
        <f t="shared" si="0"/>
        <v>518259.57999999996</v>
      </c>
    </row>
    <row r="14" spans="1:7" x14ac:dyDescent="0.25">
      <c r="A14" s="58" t="s">
        <v>240</v>
      </c>
      <c r="B14" s="47">
        <v>1187351.54</v>
      </c>
      <c r="C14" s="47">
        <v>0</v>
      </c>
      <c r="D14" s="47">
        <v>1187351.54</v>
      </c>
      <c r="E14" s="47">
        <v>1257998.8500000001</v>
      </c>
      <c r="F14" s="47">
        <v>1257998.8500000001</v>
      </c>
      <c r="G14" s="47">
        <f t="shared" si="0"/>
        <v>70647.310000000056</v>
      </c>
    </row>
    <row r="15" spans="1:7" x14ac:dyDescent="0.25">
      <c r="A15" s="58" t="s">
        <v>241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242</v>
      </c>
      <c r="B16" s="47">
        <f t="shared" ref="B16:G16" si="1">SUM(B17:B27)</f>
        <v>98465489.00999999</v>
      </c>
      <c r="C16" s="47">
        <f t="shared" si="1"/>
        <v>0</v>
      </c>
      <c r="D16" s="47">
        <f t="shared" si="1"/>
        <v>98465489.00999999</v>
      </c>
      <c r="E16" s="47">
        <f t="shared" si="1"/>
        <v>64507197.860000007</v>
      </c>
      <c r="F16" s="47">
        <f t="shared" si="1"/>
        <v>64507197.860000007</v>
      </c>
      <c r="G16" s="47">
        <f t="shared" si="1"/>
        <v>-33958291.149999999</v>
      </c>
    </row>
    <row r="17" spans="1:7" x14ac:dyDescent="0.25">
      <c r="A17" s="77" t="s">
        <v>243</v>
      </c>
      <c r="B17" s="47">
        <v>55937983.57</v>
      </c>
      <c r="C17" s="47">
        <v>0</v>
      </c>
      <c r="D17" s="47">
        <v>55937983.57</v>
      </c>
      <c r="E17" s="47">
        <v>42301179.219999999</v>
      </c>
      <c r="F17" s="47">
        <v>42301179.219999999</v>
      </c>
      <c r="G17" s="47">
        <f>F17-B17</f>
        <v>-13636804.350000001</v>
      </c>
    </row>
    <row r="18" spans="1:7" x14ac:dyDescent="0.25">
      <c r="A18" s="77" t="s">
        <v>244</v>
      </c>
      <c r="B18" s="47">
        <v>29537346.469999999</v>
      </c>
      <c r="C18" s="47">
        <v>0</v>
      </c>
      <c r="D18" s="47">
        <v>29537346.469999999</v>
      </c>
      <c r="E18" s="47">
        <v>17173353.370000001</v>
      </c>
      <c r="F18" s="47">
        <v>17173353.370000001</v>
      </c>
      <c r="G18" s="47">
        <f t="shared" ref="G18:G27" si="2">F18-B18</f>
        <v>-12363993.099999998</v>
      </c>
    </row>
    <row r="19" spans="1:7" x14ac:dyDescent="0.25">
      <c r="A19" s="77" t="s">
        <v>245</v>
      </c>
      <c r="B19" s="47">
        <v>3915889.13</v>
      </c>
      <c r="C19" s="47">
        <v>0</v>
      </c>
      <c r="D19" s="47">
        <v>3915889.13</v>
      </c>
      <c r="E19" s="47">
        <v>1380672.53</v>
      </c>
      <c r="F19" s="47">
        <v>1380672.53</v>
      </c>
      <c r="G19" s="47">
        <f t="shared" si="2"/>
        <v>-2535216.5999999996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3408353.05</v>
      </c>
      <c r="C22" s="47">
        <v>0</v>
      </c>
      <c r="D22" s="47">
        <v>3408353.05</v>
      </c>
      <c r="E22" s="47">
        <v>120111.6</v>
      </c>
      <c r="F22" s="47">
        <v>120111.6</v>
      </c>
      <c r="G22" s="47">
        <f t="shared" si="2"/>
        <v>-3288241.4499999997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152926.03</v>
      </c>
      <c r="C25" s="47">
        <v>0</v>
      </c>
      <c r="D25" s="47">
        <v>152926.03</v>
      </c>
      <c r="E25" s="47">
        <v>2083684.2</v>
      </c>
      <c r="F25" s="47">
        <v>2083684.2</v>
      </c>
      <c r="G25" s="47">
        <f t="shared" si="2"/>
        <v>1930758.17</v>
      </c>
    </row>
    <row r="26" spans="1:7" x14ac:dyDescent="0.25">
      <c r="A26" s="77" t="s">
        <v>252</v>
      </c>
      <c r="B26" s="47">
        <v>5512990.7599999998</v>
      </c>
      <c r="C26" s="47">
        <v>0</v>
      </c>
      <c r="D26" s="47">
        <v>5512990.7599999998</v>
      </c>
      <c r="E26" s="47">
        <v>1448196.94</v>
      </c>
      <c r="F26" s="47">
        <v>1448196.94</v>
      </c>
      <c r="G26" s="47">
        <f t="shared" si="2"/>
        <v>-4064793.82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1190381.2</v>
      </c>
      <c r="C28" s="47">
        <f t="shared" si="3"/>
        <v>0</v>
      </c>
      <c r="D28" s="47">
        <f t="shared" si="3"/>
        <v>1190381.2</v>
      </c>
      <c r="E28" s="47">
        <f t="shared" si="3"/>
        <v>569834.43999999994</v>
      </c>
      <c r="F28" s="47">
        <f t="shared" si="3"/>
        <v>569834.43999999994</v>
      </c>
      <c r="G28" s="47">
        <f t="shared" si="3"/>
        <v>-620546.76</v>
      </c>
    </row>
    <row r="29" spans="1:7" x14ac:dyDescent="0.25">
      <c r="A29" s="77" t="s">
        <v>255</v>
      </c>
      <c r="B29" s="47">
        <v>14115.19</v>
      </c>
      <c r="C29" s="47">
        <v>0</v>
      </c>
      <c r="D29" s="47">
        <v>14115.19</v>
      </c>
      <c r="E29" s="47">
        <v>1688.47</v>
      </c>
      <c r="F29" s="47">
        <v>1688.47</v>
      </c>
      <c r="G29" s="47">
        <f>F29-B29</f>
        <v>-12426.720000000001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257</v>
      </c>
      <c r="B31" s="47">
        <v>1176266.01</v>
      </c>
      <c r="C31" s="47">
        <v>0</v>
      </c>
      <c r="D31" s="47">
        <v>1176266.01</v>
      </c>
      <c r="E31" s="47">
        <v>568145.97</v>
      </c>
      <c r="F31" s="47">
        <v>568145.97</v>
      </c>
      <c r="G31" s="47">
        <f t="shared" si="4"/>
        <v>-608120.04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47">
        <v>0</v>
      </c>
      <c r="C34" s="47">
        <v>4024604.8</v>
      </c>
      <c r="D34" s="47">
        <v>4024604.8</v>
      </c>
      <c r="E34" s="47">
        <v>3306744.74</v>
      </c>
      <c r="F34" s="47">
        <v>3306744.74</v>
      </c>
      <c r="G34" s="47">
        <f t="shared" si="4"/>
        <v>3306744.74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118809463.06999999</v>
      </c>
      <c r="C41" s="4">
        <f t="shared" si="7"/>
        <v>4024604.8</v>
      </c>
      <c r="D41" s="4">
        <f t="shared" si="7"/>
        <v>122834067.86999999</v>
      </c>
      <c r="E41" s="4">
        <f t="shared" si="7"/>
        <v>84834627.760000005</v>
      </c>
      <c r="F41" s="4">
        <f t="shared" si="7"/>
        <v>84834627.760000005</v>
      </c>
      <c r="G41" s="4">
        <f t="shared" si="7"/>
        <v>-33974835.309999995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106752860.78999999</v>
      </c>
      <c r="C45" s="47">
        <f t="shared" si="8"/>
        <v>-4392813.79</v>
      </c>
      <c r="D45" s="47">
        <f t="shared" si="8"/>
        <v>102360047</v>
      </c>
      <c r="E45" s="47">
        <f t="shared" si="8"/>
        <v>55421283.219999999</v>
      </c>
      <c r="F45" s="47">
        <f t="shared" si="8"/>
        <v>55421283.219999999</v>
      </c>
      <c r="G45" s="47">
        <f t="shared" si="8"/>
        <v>-51331577.57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45878446.969999999</v>
      </c>
      <c r="C48" s="47">
        <v>-3466671.97</v>
      </c>
      <c r="D48" s="47">
        <v>42411775</v>
      </c>
      <c r="E48" s="47">
        <v>25447068</v>
      </c>
      <c r="F48" s="47">
        <v>25447068</v>
      </c>
      <c r="G48" s="47">
        <f t="shared" si="9"/>
        <v>-20431378.969999999</v>
      </c>
    </row>
    <row r="49" spans="1:7" ht="30" x14ac:dyDescent="0.25">
      <c r="A49" s="80" t="s">
        <v>273</v>
      </c>
      <c r="B49" s="47">
        <v>60874413.82</v>
      </c>
      <c r="C49" s="47">
        <v>-926141.82</v>
      </c>
      <c r="D49" s="47">
        <v>59948272</v>
      </c>
      <c r="E49" s="47">
        <v>29974215.219999999</v>
      </c>
      <c r="F49" s="47">
        <v>29974215.219999999</v>
      </c>
      <c r="G49" s="47">
        <f t="shared" si="9"/>
        <v>-30900198.600000001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200000</v>
      </c>
      <c r="F54" s="47">
        <f t="shared" si="10"/>
        <v>200000</v>
      </c>
      <c r="G54" s="47">
        <f t="shared" si="10"/>
        <v>200000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200000</v>
      </c>
      <c r="F58" s="47">
        <v>200000</v>
      </c>
      <c r="G58" s="47">
        <f t="shared" si="11"/>
        <v>200000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106752860.78999999</v>
      </c>
      <c r="C65" s="4">
        <f t="shared" si="14"/>
        <v>-4392813.79</v>
      </c>
      <c r="D65" s="4">
        <f t="shared" si="14"/>
        <v>102360047</v>
      </c>
      <c r="E65" s="4">
        <f t="shared" si="14"/>
        <v>55621283.219999999</v>
      </c>
      <c r="F65" s="4">
        <f t="shared" si="14"/>
        <v>55621283.219999999</v>
      </c>
      <c r="G65" s="4">
        <f t="shared" si="14"/>
        <v>-51131577.57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225562323.85999998</v>
      </c>
      <c r="C70" s="4">
        <f t="shared" si="16"/>
        <v>-368208.99000000022</v>
      </c>
      <c r="D70" s="4">
        <f t="shared" si="16"/>
        <v>225194114.87</v>
      </c>
      <c r="E70" s="4">
        <f t="shared" si="16"/>
        <v>140455910.98000002</v>
      </c>
      <c r="F70" s="4">
        <f t="shared" si="16"/>
        <v>140455910.98000002</v>
      </c>
      <c r="G70" s="4">
        <f t="shared" si="16"/>
        <v>-85106412.879999995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0:C30 B60:F75 G9:G15 G60:G76 G55:G58 G38:G53 B20:C21 C17 C18 C19 B23:C24 C22 B27:C27 C25 C26 C29 B32:F33 C31 B50:F57 B35:F47 B34 E20:E21 E24 E27 E30 B58:D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7" zoomScale="75" zoomScaleNormal="75" workbookViewId="0">
      <selection activeCell="E146" sqref="E1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296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Romita,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299</v>
      </c>
      <c r="C7" s="167"/>
      <c r="D7" s="167"/>
      <c r="E7" s="167"/>
      <c r="F7" s="167"/>
      <c r="G7" s="168" t="s">
        <v>300</v>
      </c>
    </row>
    <row r="8" spans="1:7" ht="30" x14ac:dyDescent="0.25">
      <c r="A8" s="167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67"/>
    </row>
    <row r="9" spans="1:7" x14ac:dyDescent="0.25">
      <c r="A9" s="27" t="s">
        <v>305</v>
      </c>
      <c r="B9" s="83">
        <f t="shared" ref="B9:G9" si="0">SUM(B10,B18,B28,B38,B48,B58,B62,B71,B75)</f>
        <v>118809463.07000001</v>
      </c>
      <c r="C9" s="83">
        <f t="shared" si="0"/>
        <v>14487769.029999999</v>
      </c>
      <c r="D9" s="83">
        <f t="shared" si="0"/>
        <v>133297232.10000001</v>
      </c>
      <c r="E9" s="83">
        <f t="shared" si="0"/>
        <v>91661785.820000008</v>
      </c>
      <c r="F9" s="83">
        <f t="shared" si="0"/>
        <v>91661785.820000008</v>
      </c>
      <c r="G9" s="83">
        <f t="shared" si="0"/>
        <v>41635446.280000001</v>
      </c>
    </row>
    <row r="10" spans="1:7" x14ac:dyDescent="0.25">
      <c r="A10" s="84" t="s">
        <v>306</v>
      </c>
      <c r="B10" s="83">
        <f t="shared" ref="B10:G10" si="1">SUM(B11:B17)</f>
        <v>72669559.210000008</v>
      </c>
      <c r="C10" s="83">
        <f t="shared" si="1"/>
        <v>-17457873.25</v>
      </c>
      <c r="D10" s="83">
        <f t="shared" si="1"/>
        <v>55211685.960000001</v>
      </c>
      <c r="E10" s="83">
        <f t="shared" si="1"/>
        <v>27085336.59</v>
      </c>
      <c r="F10" s="83">
        <f t="shared" si="1"/>
        <v>27085336.59</v>
      </c>
      <c r="G10" s="83">
        <f t="shared" si="1"/>
        <v>28126349.370000005</v>
      </c>
    </row>
    <row r="11" spans="1:7" x14ac:dyDescent="0.25">
      <c r="A11" s="85" t="s">
        <v>307</v>
      </c>
      <c r="B11" s="219">
        <v>38753830.840000004</v>
      </c>
      <c r="C11" s="223">
        <v>-3866584.32</v>
      </c>
      <c r="D11" s="222">
        <v>34887246.520000003</v>
      </c>
      <c r="E11" s="223">
        <v>16528261.470000001</v>
      </c>
      <c r="F11" s="223">
        <v>16528261.470000001</v>
      </c>
      <c r="G11" s="75">
        <f>D11-E11</f>
        <v>18358985.050000004</v>
      </c>
    </row>
    <row r="12" spans="1:7" x14ac:dyDescent="0.25">
      <c r="A12" s="85" t="s">
        <v>308</v>
      </c>
      <c r="B12" s="219">
        <v>600000</v>
      </c>
      <c r="C12" s="223">
        <v>-490000</v>
      </c>
      <c r="D12" s="222">
        <v>110000</v>
      </c>
      <c r="E12" s="223">
        <v>0</v>
      </c>
      <c r="F12" s="223">
        <v>0</v>
      </c>
      <c r="G12" s="75">
        <f t="shared" ref="G12:G17" si="2">D12-E12</f>
        <v>110000</v>
      </c>
    </row>
    <row r="13" spans="1:7" x14ac:dyDescent="0.25">
      <c r="A13" s="85" t="s">
        <v>309</v>
      </c>
      <c r="B13" s="219">
        <v>5617848.9000000004</v>
      </c>
      <c r="C13" s="223">
        <v>553240</v>
      </c>
      <c r="D13" s="222">
        <v>6171088.9000000004</v>
      </c>
      <c r="E13" s="223">
        <v>471358.6</v>
      </c>
      <c r="F13" s="223">
        <v>471358.6</v>
      </c>
      <c r="G13" s="75">
        <f t="shared" si="2"/>
        <v>5699730.3000000007</v>
      </c>
    </row>
    <row r="14" spans="1:7" x14ac:dyDescent="0.25">
      <c r="A14" s="85" t="s">
        <v>310</v>
      </c>
      <c r="B14" s="219">
        <v>1200000</v>
      </c>
      <c r="C14" s="223">
        <v>997554.76</v>
      </c>
      <c r="D14" s="222">
        <v>2197554.7599999998</v>
      </c>
      <c r="E14" s="223">
        <v>2031738.33</v>
      </c>
      <c r="F14" s="223">
        <v>2031738.33</v>
      </c>
      <c r="G14" s="75">
        <f t="shared" si="2"/>
        <v>165816.4299999997</v>
      </c>
    </row>
    <row r="15" spans="1:7" x14ac:dyDescent="0.25">
      <c r="A15" s="85" t="s">
        <v>311</v>
      </c>
      <c r="B15" s="219">
        <v>26197879.469999999</v>
      </c>
      <c r="C15" s="223">
        <v>-14352083.689999999</v>
      </c>
      <c r="D15" s="222">
        <v>11845795.779999999</v>
      </c>
      <c r="E15" s="223">
        <v>8053978.1900000004</v>
      </c>
      <c r="F15" s="223">
        <v>8053978.1900000004</v>
      </c>
      <c r="G15" s="75">
        <f t="shared" si="2"/>
        <v>3791817.5899999989</v>
      </c>
    </row>
    <row r="16" spans="1:7" x14ac:dyDescent="0.25">
      <c r="A16" s="85" t="s">
        <v>312</v>
      </c>
      <c r="B16" s="218">
        <v>0</v>
      </c>
      <c r="C16" s="222">
        <v>0</v>
      </c>
      <c r="D16" s="222">
        <v>0</v>
      </c>
      <c r="E16" s="222">
        <v>0</v>
      </c>
      <c r="F16" s="222">
        <v>0</v>
      </c>
      <c r="G16" s="75">
        <f t="shared" si="2"/>
        <v>0</v>
      </c>
    </row>
    <row r="17" spans="1:7" x14ac:dyDescent="0.25">
      <c r="A17" s="85" t="s">
        <v>313</v>
      </c>
      <c r="B17" s="219">
        <v>300000</v>
      </c>
      <c r="C17" s="223">
        <v>-300000</v>
      </c>
      <c r="D17" s="222">
        <v>0</v>
      </c>
      <c r="E17" s="223">
        <v>0</v>
      </c>
      <c r="F17" s="223">
        <v>0</v>
      </c>
      <c r="G17" s="75">
        <f t="shared" si="2"/>
        <v>0</v>
      </c>
    </row>
    <row r="18" spans="1:7" x14ac:dyDescent="0.25">
      <c r="A18" s="84" t="s">
        <v>314</v>
      </c>
      <c r="B18" s="83">
        <f t="shared" ref="B18:G18" si="3">SUM(B19:B27)</f>
        <v>5112215</v>
      </c>
      <c r="C18" s="83">
        <f t="shared" si="3"/>
        <v>8327862.6600000011</v>
      </c>
      <c r="D18" s="83">
        <f t="shared" si="3"/>
        <v>13440077.66</v>
      </c>
      <c r="E18" s="83">
        <f t="shared" si="3"/>
        <v>12528726.420000002</v>
      </c>
      <c r="F18" s="83">
        <f t="shared" si="3"/>
        <v>12528726.420000002</v>
      </c>
      <c r="G18" s="83">
        <f t="shared" si="3"/>
        <v>911351.24000000057</v>
      </c>
    </row>
    <row r="19" spans="1:7" x14ac:dyDescent="0.25">
      <c r="A19" s="85" t="s">
        <v>315</v>
      </c>
      <c r="B19" s="221">
        <v>2176500</v>
      </c>
      <c r="C19" s="223">
        <v>2174516.06</v>
      </c>
      <c r="D19" s="224">
        <v>4351016.0600000005</v>
      </c>
      <c r="E19" s="226">
        <v>4345501.42</v>
      </c>
      <c r="F19" s="226">
        <v>4345501.42</v>
      </c>
      <c r="G19" s="75">
        <f>D19-E19</f>
        <v>5514.640000000596</v>
      </c>
    </row>
    <row r="20" spans="1:7" x14ac:dyDescent="0.25">
      <c r="A20" s="85" t="s">
        <v>316</v>
      </c>
      <c r="B20" s="221">
        <v>305100</v>
      </c>
      <c r="C20" s="223">
        <v>2825655.75</v>
      </c>
      <c r="D20" s="224">
        <v>3130755.75</v>
      </c>
      <c r="E20" s="226">
        <v>2755176.14</v>
      </c>
      <c r="F20" s="226">
        <v>2755176.14</v>
      </c>
      <c r="G20" s="75">
        <f t="shared" ref="G20:G27" si="4">D20-E20</f>
        <v>375579.60999999987</v>
      </c>
    </row>
    <row r="21" spans="1:7" x14ac:dyDescent="0.25">
      <c r="A21" s="85" t="s">
        <v>317</v>
      </c>
      <c r="B21" s="221">
        <v>0</v>
      </c>
      <c r="C21" s="223">
        <v>40710</v>
      </c>
      <c r="D21" s="224">
        <v>40710</v>
      </c>
      <c r="E21" s="226">
        <v>20589</v>
      </c>
      <c r="F21" s="226">
        <v>20589</v>
      </c>
      <c r="G21" s="75">
        <f t="shared" si="4"/>
        <v>20121</v>
      </c>
    </row>
    <row r="22" spans="1:7" x14ac:dyDescent="0.25">
      <c r="A22" s="85" t="s">
        <v>318</v>
      </c>
      <c r="B22" s="221">
        <v>266575</v>
      </c>
      <c r="C22" s="223">
        <v>1875664.83</v>
      </c>
      <c r="D22" s="224">
        <v>2142239.83</v>
      </c>
      <c r="E22" s="226">
        <v>2125079.81</v>
      </c>
      <c r="F22" s="226">
        <v>2125079.81</v>
      </c>
      <c r="G22" s="75">
        <f t="shared" si="4"/>
        <v>17160.020000000019</v>
      </c>
    </row>
    <row r="23" spans="1:7" x14ac:dyDescent="0.25">
      <c r="A23" s="85" t="s">
        <v>319</v>
      </c>
      <c r="B23" s="221">
        <v>0</v>
      </c>
      <c r="C23" s="223">
        <v>157016.42000000001</v>
      </c>
      <c r="D23" s="224">
        <v>157016.42000000001</v>
      </c>
      <c r="E23" s="226">
        <v>154820.42000000001</v>
      </c>
      <c r="F23" s="226">
        <v>154820.42000000001</v>
      </c>
      <c r="G23" s="75">
        <f t="shared" si="4"/>
        <v>2196</v>
      </c>
    </row>
    <row r="24" spans="1:7" x14ac:dyDescent="0.25">
      <c r="A24" s="85" t="s">
        <v>320</v>
      </c>
      <c r="B24" s="221">
        <v>1576440</v>
      </c>
      <c r="C24" s="223">
        <v>1222031.1200000001</v>
      </c>
      <c r="D24" s="224">
        <v>2798471.12</v>
      </c>
      <c r="E24" s="226">
        <v>2330090.58</v>
      </c>
      <c r="F24" s="226">
        <v>2330090.58</v>
      </c>
      <c r="G24" s="75">
        <f t="shared" si="4"/>
        <v>468380.54000000004</v>
      </c>
    </row>
    <row r="25" spans="1:7" x14ac:dyDescent="0.25">
      <c r="A25" s="85" t="s">
        <v>321</v>
      </c>
      <c r="B25" s="221">
        <v>80000</v>
      </c>
      <c r="C25" s="223">
        <v>-46192.59</v>
      </c>
      <c r="D25" s="224">
        <v>33807.410000000003</v>
      </c>
      <c r="E25" s="226">
        <v>33807.410000000003</v>
      </c>
      <c r="F25" s="226">
        <v>33807.410000000003</v>
      </c>
      <c r="G25" s="75">
        <f t="shared" si="4"/>
        <v>0</v>
      </c>
    </row>
    <row r="26" spans="1:7" x14ac:dyDescent="0.25">
      <c r="A26" s="85" t="s">
        <v>322</v>
      </c>
      <c r="B26" s="220">
        <v>0</v>
      </c>
      <c r="C26" s="222">
        <v>0</v>
      </c>
      <c r="D26" s="224">
        <v>0</v>
      </c>
      <c r="E26" s="225">
        <v>0</v>
      </c>
      <c r="F26" s="225">
        <v>0</v>
      </c>
      <c r="G26" s="75">
        <f t="shared" si="4"/>
        <v>0</v>
      </c>
    </row>
    <row r="27" spans="1:7" x14ac:dyDescent="0.25">
      <c r="A27" s="85" t="s">
        <v>323</v>
      </c>
      <c r="B27" s="221">
        <v>707600</v>
      </c>
      <c r="C27" s="223">
        <v>78461.070000000007</v>
      </c>
      <c r="D27" s="224">
        <v>786061.07000000007</v>
      </c>
      <c r="E27" s="226">
        <v>763661.64</v>
      </c>
      <c r="F27" s="226">
        <v>763661.64</v>
      </c>
      <c r="G27" s="75">
        <f t="shared" si="4"/>
        <v>22399.430000000051</v>
      </c>
    </row>
    <row r="28" spans="1:7" x14ac:dyDescent="0.25">
      <c r="A28" s="84" t="s">
        <v>324</v>
      </c>
      <c r="B28" s="83">
        <f t="shared" ref="B28:G28" si="5">SUM(B29:B37)</f>
        <v>8265127.5599999996</v>
      </c>
      <c r="C28" s="83">
        <f t="shared" si="5"/>
        <v>5106333.47</v>
      </c>
      <c r="D28" s="83">
        <f t="shared" si="5"/>
        <v>13371461.029999999</v>
      </c>
      <c r="E28" s="83">
        <f t="shared" si="5"/>
        <v>12239121.43</v>
      </c>
      <c r="F28" s="83">
        <f t="shared" si="5"/>
        <v>12239121.43</v>
      </c>
      <c r="G28" s="83">
        <f t="shared" si="5"/>
        <v>1132339.5999999992</v>
      </c>
    </row>
    <row r="29" spans="1:7" x14ac:dyDescent="0.25">
      <c r="A29" s="85" t="s">
        <v>325</v>
      </c>
      <c r="B29" s="228">
        <v>896100</v>
      </c>
      <c r="C29" s="228">
        <v>-17245.02</v>
      </c>
      <c r="D29" s="227">
        <v>878854.98</v>
      </c>
      <c r="E29" s="228">
        <v>813789.85</v>
      </c>
      <c r="F29" s="228">
        <v>813789.85</v>
      </c>
      <c r="G29" s="75">
        <f>D29-E29</f>
        <v>65065.130000000005</v>
      </c>
    </row>
    <row r="30" spans="1:7" x14ac:dyDescent="0.25">
      <c r="A30" s="85" t="s">
        <v>326</v>
      </c>
      <c r="B30" s="228">
        <v>500000</v>
      </c>
      <c r="C30" s="228">
        <v>1162903.06</v>
      </c>
      <c r="D30" s="227">
        <v>1662903.06</v>
      </c>
      <c r="E30" s="228">
        <v>1515495.86</v>
      </c>
      <c r="F30" s="228">
        <v>1515495.86</v>
      </c>
      <c r="G30" s="75">
        <f t="shared" ref="G30:G37" si="6">D30-E30</f>
        <v>147407.19999999995</v>
      </c>
    </row>
    <row r="31" spans="1:7" x14ac:dyDescent="0.25">
      <c r="A31" s="85" t="s">
        <v>327</v>
      </c>
      <c r="B31" s="228">
        <v>712500</v>
      </c>
      <c r="C31" s="228">
        <v>773936.21</v>
      </c>
      <c r="D31" s="227">
        <v>1486436.21</v>
      </c>
      <c r="E31" s="228">
        <v>1484232.97</v>
      </c>
      <c r="F31" s="228">
        <v>1484232.97</v>
      </c>
      <c r="G31" s="75">
        <f t="shared" si="6"/>
        <v>2203.2399999999907</v>
      </c>
    </row>
    <row r="32" spans="1:7" x14ac:dyDescent="0.25">
      <c r="A32" s="85" t="s">
        <v>328</v>
      </c>
      <c r="B32" s="228">
        <v>130000</v>
      </c>
      <c r="C32" s="228">
        <v>-33858.31</v>
      </c>
      <c r="D32" s="227">
        <v>96141.69</v>
      </c>
      <c r="E32" s="228">
        <v>49141.69</v>
      </c>
      <c r="F32" s="228">
        <v>49141.69</v>
      </c>
      <c r="G32" s="75">
        <f t="shared" si="6"/>
        <v>47000</v>
      </c>
    </row>
    <row r="33" spans="1:7" ht="14.45" customHeight="1" x14ac:dyDescent="0.25">
      <c r="A33" s="85" t="s">
        <v>329</v>
      </c>
      <c r="B33" s="228">
        <v>950500</v>
      </c>
      <c r="C33" s="228">
        <v>1714182.64</v>
      </c>
      <c r="D33" s="227">
        <v>2664682.6399999997</v>
      </c>
      <c r="E33" s="228">
        <v>2657353.56</v>
      </c>
      <c r="F33" s="228">
        <v>2657353.56</v>
      </c>
      <c r="G33" s="75">
        <f t="shared" si="6"/>
        <v>7329.0799999996088</v>
      </c>
    </row>
    <row r="34" spans="1:7" ht="14.45" customHeight="1" x14ac:dyDescent="0.25">
      <c r="A34" s="85" t="s">
        <v>330</v>
      </c>
      <c r="B34" s="228">
        <v>1700000</v>
      </c>
      <c r="C34" s="228">
        <v>-107360.47</v>
      </c>
      <c r="D34" s="227">
        <v>1592639.53</v>
      </c>
      <c r="E34" s="228">
        <v>1592639.53</v>
      </c>
      <c r="F34" s="228">
        <v>1592639.53</v>
      </c>
      <c r="G34" s="75">
        <f t="shared" si="6"/>
        <v>0</v>
      </c>
    </row>
    <row r="35" spans="1:7" ht="14.45" customHeight="1" x14ac:dyDescent="0.25">
      <c r="A35" s="85" t="s">
        <v>331</v>
      </c>
      <c r="B35" s="228">
        <v>247000</v>
      </c>
      <c r="C35" s="228">
        <v>227398.24</v>
      </c>
      <c r="D35" s="227">
        <v>474398.24</v>
      </c>
      <c r="E35" s="228">
        <v>404343.23</v>
      </c>
      <c r="F35" s="228">
        <v>404343.23</v>
      </c>
      <c r="G35" s="75">
        <f t="shared" si="6"/>
        <v>70055.010000000009</v>
      </c>
    </row>
    <row r="36" spans="1:7" ht="14.45" customHeight="1" x14ac:dyDescent="0.25">
      <c r="A36" s="85" t="s">
        <v>332</v>
      </c>
      <c r="B36" s="228">
        <v>2272092.86</v>
      </c>
      <c r="C36" s="228">
        <v>1309547.6200000001</v>
      </c>
      <c r="D36" s="227">
        <v>3581640.48</v>
      </c>
      <c r="E36" s="228">
        <v>3409682.22</v>
      </c>
      <c r="F36" s="228">
        <v>3409682.22</v>
      </c>
      <c r="G36" s="75">
        <f t="shared" si="6"/>
        <v>171958.25999999978</v>
      </c>
    </row>
    <row r="37" spans="1:7" ht="14.45" customHeight="1" x14ac:dyDescent="0.25">
      <c r="A37" s="85" t="s">
        <v>333</v>
      </c>
      <c r="B37" s="228">
        <v>856934.7</v>
      </c>
      <c r="C37" s="228">
        <v>76829.5</v>
      </c>
      <c r="D37" s="227">
        <v>933764.2</v>
      </c>
      <c r="E37" s="228">
        <v>312442.52</v>
      </c>
      <c r="F37" s="228">
        <v>312442.52</v>
      </c>
      <c r="G37" s="75">
        <f t="shared" si="6"/>
        <v>621321.67999999993</v>
      </c>
    </row>
    <row r="38" spans="1:7" x14ac:dyDescent="0.25">
      <c r="A38" s="84" t="s">
        <v>334</v>
      </c>
      <c r="B38" s="83">
        <f t="shared" ref="B38:G38" si="7">SUM(B39:B47)</f>
        <v>26404561.300000001</v>
      </c>
      <c r="C38" s="83">
        <f t="shared" si="7"/>
        <v>11575680.35</v>
      </c>
      <c r="D38" s="83">
        <f t="shared" si="7"/>
        <v>37980241.649999999</v>
      </c>
      <c r="E38" s="83">
        <f t="shared" si="7"/>
        <v>28574530.140000001</v>
      </c>
      <c r="F38" s="83">
        <f t="shared" si="7"/>
        <v>28574530.140000001</v>
      </c>
      <c r="G38" s="83">
        <f t="shared" si="7"/>
        <v>9405711.5099999979</v>
      </c>
    </row>
    <row r="39" spans="1:7" x14ac:dyDescent="0.25">
      <c r="A39" s="85" t="s">
        <v>335</v>
      </c>
      <c r="B39" s="230">
        <v>11902500</v>
      </c>
      <c r="C39" s="230">
        <v>0</v>
      </c>
      <c r="D39" s="229">
        <v>11902500</v>
      </c>
      <c r="E39" s="230">
        <v>5951250</v>
      </c>
      <c r="F39" s="230">
        <v>5951250</v>
      </c>
      <c r="G39" s="75">
        <f>D39-E39</f>
        <v>5951250</v>
      </c>
    </row>
    <row r="40" spans="1:7" x14ac:dyDescent="0.25">
      <c r="A40" s="85" t="s">
        <v>336</v>
      </c>
      <c r="B40" s="229">
        <v>0</v>
      </c>
      <c r="C40" s="229">
        <v>0</v>
      </c>
      <c r="D40" s="229">
        <v>0</v>
      </c>
      <c r="E40" s="229">
        <v>0</v>
      </c>
      <c r="F40" s="229">
        <v>0</v>
      </c>
      <c r="G40" s="75">
        <f t="shared" ref="G40:G47" si="8">D40-E40</f>
        <v>0</v>
      </c>
    </row>
    <row r="41" spans="1:7" x14ac:dyDescent="0.25">
      <c r="A41" s="85" t="s">
        <v>337</v>
      </c>
      <c r="B41" s="229">
        <v>0</v>
      </c>
      <c r="C41" s="229">
        <v>0</v>
      </c>
      <c r="D41" s="229">
        <v>0</v>
      </c>
      <c r="E41" s="229">
        <v>0</v>
      </c>
      <c r="F41" s="229">
        <v>0</v>
      </c>
      <c r="G41" s="75">
        <f t="shared" si="8"/>
        <v>0</v>
      </c>
    </row>
    <row r="42" spans="1:7" x14ac:dyDescent="0.25">
      <c r="A42" s="85" t="s">
        <v>338</v>
      </c>
      <c r="B42" s="230">
        <v>14502061.300000001</v>
      </c>
      <c r="C42" s="230">
        <v>11575680.35</v>
      </c>
      <c r="D42" s="229">
        <v>26077741.649999999</v>
      </c>
      <c r="E42" s="230">
        <v>22623280.140000001</v>
      </c>
      <c r="F42" s="230">
        <v>22623280.140000001</v>
      </c>
      <c r="G42" s="75">
        <f t="shared" si="8"/>
        <v>3454461.5099999979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344</v>
      </c>
      <c r="B48" s="83">
        <f t="shared" ref="B48:G48" si="9">SUM(B49:B57)</f>
        <v>328000</v>
      </c>
      <c r="C48" s="83">
        <f t="shared" si="9"/>
        <v>427756.89</v>
      </c>
      <c r="D48" s="83">
        <f t="shared" si="9"/>
        <v>755756.89</v>
      </c>
      <c r="E48" s="83">
        <f t="shared" si="9"/>
        <v>755400</v>
      </c>
      <c r="F48" s="83">
        <f t="shared" si="9"/>
        <v>755400</v>
      </c>
      <c r="G48" s="83">
        <f t="shared" si="9"/>
        <v>356.89000000001397</v>
      </c>
    </row>
    <row r="49" spans="1:7" x14ac:dyDescent="0.25">
      <c r="A49" s="85" t="s">
        <v>345</v>
      </c>
      <c r="B49" s="232">
        <v>325000</v>
      </c>
      <c r="C49" s="232">
        <v>-325000</v>
      </c>
      <c r="D49" s="231">
        <v>0</v>
      </c>
      <c r="E49" s="232">
        <v>0</v>
      </c>
      <c r="F49" s="232">
        <v>0</v>
      </c>
      <c r="G49" s="75">
        <f>D49-E49</f>
        <v>0</v>
      </c>
    </row>
    <row r="50" spans="1:7" x14ac:dyDescent="0.25">
      <c r="A50" s="85" t="s">
        <v>346</v>
      </c>
      <c r="B50" s="231">
        <v>0</v>
      </c>
      <c r="C50" s="231">
        <v>0</v>
      </c>
      <c r="D50" s="231">
        <v>0</v>
      </c>
      <c r="E50" s="231">
        <v>0</v>
      </c>
      <c r="F50" s="231">
        <v>0</v>
      </c>
      <c r="G50" s="75">
        <f t="shared" ref="G50:G57" si="10">D50-E50</f>
        <v>0</v>
      </c>
    </row>
    <row r="51" spans="1:7" x14ac:dyDescent="0.25">
      <c r="A51" s="85" t="s">
        <v>347</v>
      </c>
      <c r="B51" s="231">
        <v>0</v>
      </c>
      <c r="C51" s="231">
        <v>0</v>
      </c>
      <c r="D51" s="231">
        <v>0</v>
      </c>
      <c r="E51" s="231">
        <v>0</v>
      </c>
      <c r="F51" s="231">
        <v>0</v>
      </c>
      <c r="G51" s="75">
        <f t="shared" si="10"/>
        <v>0</v>
      </c>
    </row>
    <row r="52" spans="1:7" x14ac:dyDescent="0.25">
      <c r="A52" s="85" t="s">
        <v>348</v>
      </c>
      <c r="B52" s="232">
        <v>0</v>
      </c>
      <c r="C52" s="232">
        <v>709356.89</v>
      </c>
      <c r="D52" s="231">
        <v>709356.89</v>
      </c>
      <c r="E52" s="232">
        <v>709000</v>
      </c>
      <c r="F52" s="232">
        <v>709000</v>
      </c>
      <c r="G52" s="75">
        <f t="shared" si="10"/>
        <v>356.89000000001397</v>
      </c>
    </row>
    <row r="53" spans="1:7" x14ac:dyDescent="0.25">
      <c r="A53" s="85" t="s">
        <v>349</v>
      </c>
      <c r="B53" s="231">
        <v>0</v>
      </c>
      <c r="C53" s="231">
        <v>0</v>
      </c>
      <c r="D53" s="231">
        <v>0</v>
      </c>
      <c r="E53" s="231">
        <v>0</v>
      </c>
      <c r="F53" s="231">
        <v>0</v>
      </c>
      <c r="G53" s="75">
        <f t="shared" si="10"/>
        <v>0</v>
      </c>
    </row>
    <row r="54" spans="1:7" x14ac:dyDescent="0.25">
      <c r="A54" s="85" t="s">
        <v>350</v>
      </c>
      <c r="B54" s="232">
        <v>3000</v>
      </c>
      <c r="C54" s="232">
        <v>43400</v>
      </c>
      <c r="D54" s="231">
        <v>46400</v>
      </c>
      <c r="E54" s="232">
        <v>46400</v>
      </c>
      <c r="F54" s="232">
        <v>46400</v>
      </c>
      <c r="G54" s="75">
        <f t="shared" si="10"/>
        <v>0</v>
      </c>
    </row>
    <row r="55" spans="1:7" x14ac:dyDescent="0.25">
      <c r="A55" s="85" t="s">
        <v>351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352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353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354</v>
      </c>
      <c r="B58" s="83">
        <f t="shared" ref="B58:G58" si="11">SUM(B59:B61)</f>
        <v>200000</v>
      </c>
      <c r="C58" s="83">
        <f t="shared" si="11"/>
        <v>6188008.9199999999</v>
      </c>
      <c r="D58" s="83">
        <f t="shared" si="11"/>
        <v>6388008.9199999999</v>
      </c>
      <c r="E58" s="83">
        <f t="shared" si="11"/>
        <v>5354287.91</v>
      </c>
      <c r="F58" s="83">
        <f t="shared" si="11"/>
        <v>5354287.91</v>
      </c>
      <c r="G58" s="83">
        <f t="shared" si="11"/>
        <v>1033721.0099999998</v>
      </c>
    </row>
    <row r="59" spans="1:7" x14ac:dyDescent="0.25">
      <c r="A59" s="85" t="s">
        <v>355</v>
      </c>
      <c r="B59" s="234">
        <v>200000</v>
      </c>
      <c r="C59" s="234">
        <v>6188008.9199999999</v>
      </c>
      <c r="D59" s="233">
        <v>6388008.9199999999</v>
      </c>
      <c r="E59" s="234">
        <v>5354287.91</v>
      </c>
      <c r="F59" s="234">
        <v>5354287.91</v>
      </c>
      <c r="G59" s="75">
        <f>D59-E59</f>
        <v>1033721.0099999998</v>
      </c>
    </row>
    <row r="60" spans="1:7" x14ac:dyDescent="0.25">
      <c r="A60" s="85" t="s">
        <v>356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357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358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367</v>
      </c>
      <c r="B71" s="83">
        <f t="shared" ref="B71:G71" si="15">SUM(B72:B74)</f>
        <v>50000</v>
      </c>
      <c r="C71" s="83">
        <f t="shared" si="15"/>
        <v>319999.99</v>
      </c>
      <c r="D71" s="83">
        <f t="shared" si="15"/>
        <v>369999.99</v>
      </c>
      <c r="E71" s="83">
        <f t="shared" si="15"/>
        <v>369999.99</v>
      </c>
      <c r="F71" s="83">
        <f t="shared" si="15"/>
        <v>369999.99</v>
      </c>
      <c r="G71" s="83">
        <f t="shared" si="15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370</v>
      </c>
      <c r="B74" s="236">
        <v>50000</v>
      </c>
      <c r="C74" s="236">
        <v>319999.99</v>
      </c>
      <c r="D74" s="235">
        <v>369999.99</v>
      </c>
      <c r="E74" s="236">
        <v>369999.99</v>
      </c>
      <c r="F74" s="236">
        <v>369999.99</v>
      </c>
      <c r="G74" s="75">
        <f>D74-E74</f>
        <v>0</v>
      </c>
    </row>
    <row r="75" spans="1:7" x14ac:dyDescent="0.25">
      <c r="A75" s="84" t="s">
        <v>371</v>
      </c>
      <c r="B75" s="83">
        <f t="shared" ref="B75:G75" si="17">SUM(B76:B82)</f>
        <v>5780000</v>
      </c>
      <c r="C75" s="83">
        <f t="shared" si="17"/>
        <v>0</v>
      </c>
      <c r="D75" s="83">
        <f t="shared" si="17"/>
        <v>5780000</v>
      </c>
      <c r="E75" s="83">
        <f t="shared" si="17"/>
        <v>4754383.34</v>
      </c>
      <c r="F75" s="83">
        <f t="shared" si="17"/>
        <v>4754383.34</v>
      </c>
      <c r="G75" s="83">
        <f t="shared" si="17"/>
        <v>1025616.6600000001</v>
      </c>
    </row>
    <row r="76" spans="1:7" x14ac:dyDescent="0.25">
      <c r="A76" s="85" t="s">
        <v>372</v>
      </c>
      <c r="B76" s="238">
        <v>5500000</v>
      </c>
      <c r="C76" s="238">
        <v>0</v>
      </c>
      <c r="D76" s="237">
        <v>5500000</v>
      </c>
      <c r="E76" s="238">
        <v>4583333.34</v>
      </c>
      <c r="F76" s="238">
        <v>4583333.34</v>
      </c>
      <c r="G76" s="75">
        <f>D76-E76</f>
        <v>916666.66000000015</v>
      </c>
    </row>
    <row r="77" spans="1:7" x14ac:dyDescent="0.25">
      <c r="A77" s="85" t="s">
        <v>373</v>
      </c>
      <c r="B77" s="238">
        <v>280000</v>
      </c>
      <c r="C77" s="238">
        <v>0</v>
      </c>
      <c r="D77" s="237">
        <v>280000</v>
      </c>
      <c r="E77" s="238">
        <v>171050</v>
      </c>
      <c r="F77" s="238">
        <v>171050</v>
      </c>
      <c r="G77" s="75">
        <f t="shared" ref="G77:G82" si="18">D77-E77</f>
        <v>108950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9">SUM(B85,B93,B103,B113,B123,B133,B137,B146,B150)</f>
        <v>106752860.79000001</v>
      </c>
      <c r="C84" s="83">
        <f t="shared" si="19"/>
        <v>90703064.530000001</v>
      </c>
      <c r="D84" s="83">
        <f t="shared" si="19"/>
        <v>197455925.31999999</v>
      </c>
      <c r="E84" s="83">
        <f t="shared" si="19"/>
        <v>121807237.47</v>
      </c>
      <c r="F84" s="83">
        <f t="shared" si="19"/>
        <v>121807237.47</v>
      </c>
      <c r="G84" s="83">
        <f t="shared" si="19"/>
        <v>75648687.849999994</v>
      </c>
    </row>
    <row r="85" spans="1:7" x14ac:dyDescent="0.25">
      <c r="A85" s="84" t="s">
        <v>306</v>
      </c>
      <c r="B85" s="83">
        <f t="shared" ref="B85:G85" si="20">SUM(B86:B92)</f>
        <v>43412892.120000005</v>
      </c>
      <c r="C85" s="83">
        <f t="shared" si="20"/>
        <v>-3814401.43</v>
      </c>
      <c r="D85" s="83">
        <f t="shared" si="20"/>
        <v>39598490.690000005</v>
      </c>
      <c r="E85" s="83">
        <f t="shared" si="20"/>
        <v>15584153.9</v>
      </c>
      <c r="F85" s="83">
        <f t="shared" si="20"/>
        <v>15584153.9</v>
      </c>
      <c r="G85" s="83">
        <f t="shared" si="20"/>
        <v>24014336.790000003</v>
      </c>
    </row>
    <row r="86" spans="1:7" x14ac:dyDescent="0.25">
      <c r="A86" s="85" t="s">
        <v>307</v>
      </c>
      <c r="B86" s="240">
        <v>33185002.57</v>
      </c>
      <c r="C86" s="240">
        <v>-2187563.54</v>
      </c>
      <c r="D86" s="239">
        <v>30997439.030000001</v>
      </c>
      <c r="E86" s="240">
        <v>13587587.4</v>
      </c>
      <c r="F86" s="240">
        <v>13587587.4</v>
      </c>
      <c r="G86" s="75">
        <f>D86-E86</f>
        <v>17409851.630000003</v>
      </c>
    </row>
    <row r="87" spans="1:7" x14ac:dyDescent="0.25">
      <c r="A87" s="85" t="s">
        <v>308</v>
      </c>
      <c r="B87" s="239">
        <v>0</v>
      </c>
      <c r="C87" s="239">
        <v>0</v>
      </c>
      <c r="D87" s="239">
        <v>0</v>
      </c>
      <c r="E87" s="239">
        <v>0</v>
      </c>
      <c r="F87" s="239">
        <v>0</v>
      </c>
      <c r="G87" s="75">
        <f t="shared" ref="G87:G92" si="21">D87-E87</f>
        <v>0</v>
      </c>
    </row>
    <row r="88" spans="1:7" x14ac:dyDescent="0.25">
      <c r="A88" s="85" t="s">
        <v>309</v>
      </c>
      <c r="B88" s="240">
        <v>5006962.1399999997</v>
      </c>
      <c r="C88" s="240">
        <v>-1144115.46</v>
      </c>
      <c r="D88" s="239">
        <v>3862846.6799999997</v>
      </c>
      <c r="E88" s="240">
        <v>47682.89</v>
      </c>
      <c r="F88" s="240">
        <v>47682.89</v>
      </c>
      <c r="G88" s="75">
        <f t="shared" si="21"/>
        <v>3815163.7899999996</v>
      </c>
    </row>
    <row r="89" spans="1:7" x14ac:dyDescent="0.25">
      <c r="A89" s="85" t="s">
        <v>310</v>
      </c>
      <c r="B89" s="240">
        <v>500000</v>
      </c>
      <c r="C89" s="240">
        <v>-454406.04</v>
      </c>
      <c r="D89" s="239">
        <v>45593.960000000021</v>
      </c>
      <c r="E89" s="240">
        <v>0</v>
      </c>
      <c r="F89" s="240">
        <v>0</v>
      </c>
      <c r="G89" s="75">
        <f t="shared" si="21"/>
        <v>45593.960000000021</v>
      </c>
    </row>
    <row r="90" spans="1:7" x14ac:dyDescent="0.25">
      <c r="A90" s="85" t="s">
        <v>311</v>
      </c>
      <c r="B90" s="240">
        <v>4720927.41</v>
      </c>
      <c r="C90" s="240">
        <v>-28316.39</v>
      </c>
      <c r="D90" s="239">
        <v>4692611.0200000005</v>
      </c>
      <c r="E90" s="240">
        <v>1948883.61</v>
      </c>
      <c r="F90" s="240">
        <v>1948883.61</v>
      </c>
      <c r="G90" s="75">
        <f t="shared" si="21"/>
        <v>2743727.41</v>
      </c>
    </row>
    <row r="91" spans="1:7" x14ac:dyDescent="0.25">
      <c r="A91" s="85" t="s">
        <v>312</v>
      </c>
      <c r="B91" s="239">
        <v>0</v>
      </c>
      <c r="C91" s="239">
        <v>0</v>
      </c>
      <c r="D91" s="239">
        <v>0</v>
      </c>
      <c r="E91" s="239">
        <v>0</v>
      </c>
      <c r="F91" s="75">
        <v>0</v>
      </c>
      <c r="G91" s="75">
        <f t="shared" si="21"/>
        <v>0</v>
      </c>
    </row>
    <row r="92" spans="1:7" x14ac:dyDescent="0.25">
      <c r="A92" s="85" t="s">
        <v>313</v>
      </c>
      <c r="B92" s="239">
        <v>0</v>
      </c>
      <c r="C92" s="239">
        <v>0</v>
      </c>
      <c r="D92" s="239">
        <v>0</v>
      </c>
      <c r="E92" s="239">
        <v>0</v>
      </c>
      <c r="F92" s="75">
        <v>0</v>
      </c>
      <c r="G92" s="75">
        <f t="shared" si="21"/>
        <v>0</v>
      </c>
    </row>
    <row r="93" spans="1:7" x14ac:dyDescent="0.25">
      <c r="A93" s="84" t="s">
        <v>314</v>
      </c>
      <c r="B93" s="83">
        <f t="shared" ref="B93:G93" si="22">SUM(B94:B102)</f>
        <v>6425502.6399999997</v>
      </c>
      <c r="C93" s="83">
        <f t="shared" si="22"/>
        <v>6381153</v>
      </c>
      <c r="D93" s="83">
        <f t="shared" si="22"/>
        <v>12806655.640000001</v>
      </c>
      <c r="E93" s="83">
        <f t="shared" si="22"/>
        <v>12765531.640000001</v>
      </c>
      <c r="F93" s="83">
        <f t="shared" si="22"/>
        <v>12765531.640000001</v>
      </c>
      <c r="G93" s="83">
        <f t="shared" si="22"/>
        <v>41124</v>
      </c>
    </row>
    <row r="94" spans="1:7" x14ac:dyDescent="0.25">
      <c r="A94" s="85" t="s">
        <v>315</v>
      </c>
      <c r="B94" s="242">
        <v>550780</v>
      </c>
      <c r="C94" s="242">
        <v>1748197.9</v>
      </c>
      <c r="D94" s="241">
        <v>2298977.9</v>
      </c>
      <c r="E94" s="242">
        <v>2291977.9</v>
      </c>
      <c r="F94" s="242">
        <v>2291977.9</v>
      </c>
      <c r="G94" s="75">
        <f>D94-E94</f>
        <v>7000</v>
      </c>
    </row>
    <row r="95" spans="1:7" x14ac:dyDescent="0.25">
      <c r="A95" s="85" t="s">
        <v>316</v>
      </c>
      <c r="B95" s="242">
        <v>160000</v>
      </c>
      <c r="C95" s="242">
        <v>-71905</v>
      </c>
      <c r="D95" s="241">
        <v>88095</v>
      </c>
      <c r="E95" s="242">
        <v>88095</v>
      </c>
      <c r="F95" s="242">
        <v>88095</v>
      </c>
      <c r="G95" s="75">
        <f t="shared" ref="G95:G102" si="23">D95-E95</f>
        <v>0</v>
      </c>
    </row>
    <row r="96" spans="1:7" x14ac:dyDescent="0.25">
      <c r="A96" s="85" t="s">
        <v>317</v>
      </c>
      <c r="B96" s="242">
        <v>0</v>
      </c>
      <c r="C96" s="242">
        <v>1950</v>
      </c>
      <c r="D96" s="241">
        <v>1950</v>
      </c>
      <c r="E96" s="242">
        <v>1950</v>
      </c>
      <c r="F96" s="242">
        <v>1950</v>
      </c>
      <c r="G96" s="75">
        <f t="shared" si="23"/>
        <v>0</v>
      </c>
    </row>
    <row r="97" spans="1:7" x14ac:dyDescent="0.25">
      <c r="A97" s="85" t="s">
        <v>318</v>
      </c>
      <c r="B97" s="242">
        <v>1715722.64</v>
      </c>
      <c r="C97" s="242">
        <v>-746324.82</v>
      </c>
      <c r="D97" s="241">
        <v>969397.82</v>
      </c>
      <c r="E97" s="242">
        <v>969397.82</v>
      </c>
      <c r="F97" s="242">
        <v>969397.82</v>
      </c>
      <c r="G97" s="75">
        <f t="shared" si="23"/>
        <v>0</v>
      </c>
    </row>
    <row r="98" spans="1:7" x14ac:dyDescent="0.25">
      <c r="A98" s="87" t="s">
        <v>319</v>
      </c>
      <c r="B98" s="242">
        <v>225000</v>
      </c>
      <c r="C98" s="242">
        <v>-149860.37</v>
      </c>
      <c r="D98" s="241">
        <v>75139.63</v>
      </c>
      <c r="E98" s="242">
        <v>75139.63</v>
      </c>
      <c r="F98" s="242">
        <v>75139.63</v>
      </c>
      <c r="G98" s="75">
        <f t="shared" si="23"/>
        <v>0</v>
      </c>
    </row>
    <row r="99" spans="1:7" x14ac:dyDescent="0.25">
      <c r="A99" s="85" t="s">
        <v>320</v>
      </c>
      <c r="B99" s="242">
        <v>1523000</v>
      </c>
      <c r="C99" s="242">
        <v>6557951.29</v>
      </c>
      <c r="D99" s="241">
        <v>8080951.29</v>
      </c>
      <c r="E99" s="242">
        <v>8075451.29</v>
      </c>
      <c r="F99" s="242">
        <v>8075451.29</v>
      </c>
      <c r="G99" s="75">
        <f t="shared" si="23"/>
        <v>5500</v>
      </c>
    </row>
    <row r="100" spans="1:7" x14ac:dyDescent="0.25">
      <c r="A100" s="85" t="s">
        <v>321</v>
      </c>
      <c r="B100" s="242">
        <v>928000</v>
      </c>
      <c r="C100" s="242">
        <v>-488021.28</v>
      </c>
      <c r="D100" s="241">
        <v>439978.72</v>
      </c>
      <c r="E100" s="242">
        <v>439978.72</v>
      </c>
      <c r="F100" s="242">
        <v>439978.72</v>
      </c>
      <c r="G100" s="75">
        <f t="shared" si="23"/>
        <v>0</v>
      </c>
    </row>
    <row r="101" spans="1:7" x14ac:dyDescent="0.25">
      <c r="A101" s="85" t="s">
        <v>322</v>
      </c>
      <c r="B101" s="241">
        <v>0</v>
      </c>
      <c r="C101" s="241">
        <v>0</v>
      </c>
      <c r="D101" s="241">
        <v>0</v>
      </c>
      <c r="E101" s="241">
        <v>0</v>
      </c>
      <c r="F101" s="241">
        <v>0</v>
      </c>
      <c r="G101" s="75">
        <f t="shared" si="23"/>
        <v>0</v>
      </c>
    </row>
    <row r="102" spans="1:7" x14ac:dyDescent="0.25">
      <c r="A102" s="85" t="s">
        <v>323</v>
      </c>
      <c r="B102" s="242">
        <v>1323000</v>
      </c>
      <c r="C102" s="242">
        <v>-470834.72</v>
      </c>
      <c r="D102" s="241">
        <v>852165.28</v>
      </c>
      <c r="E102" s="242">
        <v>823541.28</v>
      </c>
      <c r="F102" s="242">
        <v>823541.28</v>
      </c>
      <c r="G102" s="75">
        <f t="shared" si="23"/>
        <v>28624</v>
      </c>
    </row>
    <row r="103" spans="1:7" x14ac:dyDescent="0.25">
      <c r="A103" s="84" t="s">
        <v>324</v>
      </c>
      <c r="B103" s="83">
        <f>SUM(B104:B112)</f>
        <v>7616019.0600000005</v>
      </c>
      <c r="C103" s="83">
        <f>SUM(C104:C112)</f>
        <v>3168449.97</v>
      </c>
      <c r="D103" s="83">
        <f>SUM(D104:D112)</f>
        <v>10784469.029999997</v>
      </c>
      <c r="E103" s="83">
        <f>SUM(E104:E112)</f>
        <v>9277054.5199999996</v>
      </c>
      <c r="F103" s="83">
        <f>SUM(F104:F112)</f>
        <v>9277054.5199999996</v>
      </c>
      <c r="G103" s="83">
        <f>SUM(G104:G112)</f>
        <v>1507414.5099999995</v>
      </c>
    </row>
    <row r="104" spans="1:7" x14ac:dyDescent="0.25">
      <c r="A104" s="85" t="s">
        <v>325</v>
      </c>
      <c r="B104" s="244">
        <v>1861519.06</v>
      </c>
      <c r="C104" s="244">
        <v>2341939.79</v>
      </c>
      <c r="D104" s="243">
        <v>4203458.8499999996</v>
      </c>
      <c r="E104" s="244">
        <v>4203458.8499999996</v>
      </c>
      <c r="F104" s="244">
        <v>4203458.8499999996</v>
      </c>
      <c r="G104" s="75">
        <f>D104-E104</f>
        <v>0</v>
      </c>
    </row>
    <row r="105" spans="1:7" x14ac:dyDescent="0.25">
      <c r="A105" s="85" t="s">
        <v>326</v>
      </c>
      <c r="B105" s="244">
        <v>250000</v>
      </c>
      <c r="C105" s="244">
        <v>2011068</v>
      </c>
      <c r="D105" s="243">
        <v>2261068</v>
      </c>
      <c r="E105" s="244">
        <v>2261068</v>
      </c>
      <c r="F105" s="244">
        <v>2261068</v>
      </c>
      <c r="G105" s="75">
        <f t="shared" ref="G105:G112" si="24">D105-E105</f>
        <v>0</v>
      </c>
    </row>
    <row r="106" spans="1:7" x14ac:dyDescent="0.25">
      <c r="A106" s="85" t="s">
        <v>327</v>
      </c>
      <c r="B106" s="244">
        <v>89500</v>
      </c>
      <c r="C106" s="244">
        <v>3230643.36</v>
      </c>
      <c r="D106" s="243">
        <v>3320143.36</v>
      </c>
      <c r="E106" s="244">
        <v>1861787.11</v>
      </c>
      <c r="F106" s="244">
        <v>1861787.11</v>
      </c>
      <c r="G106" s="75">
        <f t="shared" si="24"/>
        <v>1458356.2499999998</v>
      </c>
    </row>
    <row r="107" spans="1:7" x14ac:dyDescent="0.25">
      <c r="A107" s="85" t="s">
        <v>328</v>
      </c>
      <c r="B107" s="244">
        <v>400000</v>
      </c>
      <c r="C107" s="244">
        <v>-346124.96</v>
      </c>
      <c r="D107" s="243">
        <v>53875.039999999979</v>
      </c>
      <c r="E107" s="244">
        <v>14552.78</v>
      </c>
      <c r="F107" s="244">
        <v>14552.78</v>
      </c>
      <c r="G107" s="75">
        <f t="shared" si="24"/>
        <v>39322.25999999998</v>
      </c>
    </row>
    <row r="108" spans="1:7" x14ac:dyDescent="0.25">
      <c r="A108" s="85" t="s">
        <v>329</v>
      </c>
      <c r="B108" s="244">
        <v>4985000</v>
      </c>
      <c r="C108" s="244">
        <v>-4046780.22</v>
      </c>
      <c r="D108" s="243">
        <v>938219.7799999998</v>
      </c>
      <c r="E108" s="244">
        <v>929983.78</v>
      </c>
      <c r="F108" s="244">
        <v>929983.78</v>
      </c>
      <c r="G108" s="75">
        <f t="shared" si="24"/>
        <v>8235.9999999997672</v>
      </c>
    </row>
    <row r="109" spans="1:7" x14ac:dyDescent="0.25">
      <c r="A109" s="85" t="s">
        <v>330</v>
      </c>
      <c r="B109" s="243">
        <v>0</v>
      </c>
      <c r="C109" s="243">
        <v>0</v>
      </c>
      <c r="D109" s="243">
        <v>0</v>
      </c>
      <c r="E109" s="243">
        <v>0</v>
      </c>
      <c r="F109" s="243">
        <v>0</v>
      </c>
      <c r="G109" s="75">
        <f t="shared" si="24"/>
        <v>0</v>
      </c>
    </row>
    <row r="110" spans="1:7" x14ac:dyDescent="0.25">
      <c r="A110" s="85" t="s">
        <v>331</v>
      </c>
      <c r="B110" s="244">
        <v>0</v>
      </c>
      <c r="C110" s="244">
        <v>1500</v>
      </c>
      <c r="D110" s="243">
        <v>1500</v>
      </c>
      <c r="E110" s="244">
        <v>0</v>
      </c>
      <c r="F110" s="244">
        <v>0</v>
      </c>
      <c r="G110" s="75">
        <f t="shared" si="24"/>
        <v>1500</v>
      </c>
    </row>
    <row r="111" spans="1:7" x14ac:dyDescent="0.25">
      <c r="A111" s="85" t="s">
        <v>332</v>
      </c>
      <c r="B111" s="244">
        <v>5000</v>
      </c>
      <c r="C111" s="244">
        <v>-5000</v>
      </c>
      <c r="D111" s="243">
        <v>0</v>
      </c>
      <c r="E111" s="244">
        <v>0</v>
      </c>
      <c r="F111" s="244">
        <v>0</v>
      </c>
      <c r="G111" s="75">
        <f t="shared" si="24"/>
        <v>0</v>
      </c>
    </row>
    <row r="112" spans="1:7" x14ac:dyDescent="0.25">
      <c r="A112" s="85" t="s">
        <v>333</v>
      </c>
      <c r="B112" s="244">
        <v>25000</v>
      </c>
      <c r="C112" s="244">
        <v>-18796</v>
      </c>
      <c r="D112" s="243">
        <v>6204</v>
      </c>
      <c r="E112" s="244">
        <v>6204</v>
      </c>
      <c r="F112" s="244">
        <v>6204</v>
      </c>
      <c r="G112" s="75">
        <f t="shared" si="24"/>
        <v>0</v>
      </c>
    </row>
    <row r="113" spans="1:7" x14ac:dyDescent="0.25">
      <c r="A113" s="84" t="s">
        <v>334</v>
      </c>
      <c r="B113" s="83">
        <f t="shared" ref="B113:G113" si="25">SUM(B114:B122)</f>
        <v>1300000</v>
      </c>
      <c r="C113" s="83">
        <f t="shared" si="25"/>
        <v>3297907.51</v>
      </c>
      <c r="D113" s="83">
        <f t="shared" si="25"/>
        <v>4597907.51</v>
      </c>
      <c r="E113" s="83">
        <f t="shared" si="25"/>
        <v>2832904.5199999996</v>
      </c>
      <c r="F113" s="83">
        <f t="shared" si="25"/>
        <v>2832904.5199999996</v>
      </c>
      <c r="G113" s="83">
        <f t="shared" si="25"/>
        <v>1765002.99</v>
      </c>
    </row>
    <row r="114" spans="1:7" x14ac:dyDescent="0.25">
      <c r="A114" s="85" t="s">
        <v>335</v>
      </c>
      <c r="B114" s="246">
        <v>0</v>
      </c>
      <c r="C114" s="246">
        <v>150000</v>
      </c>
      <c r="D114" s="245">
        <v>150000</v>
      </c>
      <c r="E114" s="246">
        <v>149997.01</v>
      </c>
      <c r="F114" s="246">
        <v>149997.01</v>
      </c>
      <c r="G114" s="75">
        <f>D114-E114</f>
        <v>2.9899999999906868</v>
      </c>
    </row>
    <row r="115" spans="1:7" x14ac:dyDescent="0.25">
      <c r="A115" s="85" t="s">
        <v>336</v>
      </c>
      <c r="B115" s="245">
        <v>0</v>
      </c>
      <c r="C115" s="245">
        <v>0</v>
      </c>
      <c r="D115" s="245">
        <v>0</v>
      </c>
      <c r="E115" s="245">
        <v>0</v>
      </c>
      <c r="F115" s="245">
        <v>0</v>
      </c>
      <c r="G115" s="75">
        <f t="shared" ref="G115:G122" si="26">D115-E115</f>
        <v>0</v>
      </c>
    </row>
    <row r="116" spans="1:7" x14ac:dyDescent="0.25">
      <c r="A116" s="85" t="s">
        <v>337</v>
      </c>
      <c r="B116" s="245">
        <v>0</v>
      </c>
      <c r="C116" s="245">
        <v>0</v>
      </c>
      <c r="D116" s="245">
        <v>0</v>
      </c>
      <c r="E116" s="245">
        <v>0</v>
      </c>
      <c r="F116" s="245">
        <v>0</v>
      </c>
      <c r="G116" s="75">
        <f t="shared" si="26"/>
        <v>0</v>
      </c>
    </row>
    <row r="117" spans="1:7" x14ac:dyDescent="0.25">
      <c r="A117" s="85" t="s">
        <v>338</v>
      </c>
      <c r="B117" s="246">
        <v>1300000</v>
      </c>
      <c r="C117" s="246">
        <v>3147907.51</v>
      </c>
      <c r="D117" s="245">
        <v>4447907.51</v>
      </c>
      <c r="E117" s="246">
        <v>2682907.5099999998</v>
      </c>
      <c r="F117" s="246">
        <v>2682907.5099999998</v>
      </c>
      <c r="G117" s="75">
        <f t="shared" si="26"/>
        <v>1765000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344</v>
      </c>
      <c r="B123" s="83">
        <f t="shared" ref="B123:G123" si="27">SUM(B124:B132)</f>
        <v>2820000</v>
      </c>
      <c r="C123" s="83">
        <f t="shared" si="27"/>
        <v>-2588000</v>
      </c>
      <c r="D123" s="83">
        <f t="shared" si="27"/>
        <v>232000</v>
      </c>
      <c r="E123" s="83">
        <f t="shared" si="27"/>
        <v>232000</v>
      </c>
      <c r="F123" s="83">
        <f t="shared" si="27"/>
        <v>232000</v>
      </c>
      <c r="G123" s="83">
        <f t="shared" si="27"/>
        <v>0</v>
      </c>
    </row>
    <row r="124" spans="1:7" x14ac:dyDescent="0.25">
      <c r="A124" s="85" t="s">
        <v>345</v>
      </c>
      <c r="B124" s="247">
        <v>0</v>
      </c>
      <c r="C124" s="247">
        <v>0</v>
      </c>
      <c r="D124" s="247">
        <v>0</v>
      </c>
      <c r="E124" s="247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247">
        <v>0</v>
      </c>
      <c r="C125" s="247">
        <v>0</v>
      </c>
      <c r="D125" s="247">
        <v>0</v>
      </c>
      <c r="E125" s="247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347</v>
      </c>
      <c r="B126" s="247">
        <v>0</v>
      </c>
      <c r="C126" s="247">
        <v>0</v>
      </c>
      <c r="D126" s="247">
        <v>0</v>
      </c>
      <c r="E126" s="247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348</v>
      </c>
      <c r="B127" s="248">
        <v>2300000</v>
      </c>
      <c r="C127" s="248">
        <v>-2300000</v>
      </c>
      <c r="D127" s="247">
        <v>0</v>
      </c>
      <c r="E127" s="248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349</v>
      </c>
      <c r="B128" s="247">
        <v>0</v>
      </c>
      <c r="C128" s="247">
        <v>0</v>
      </c>
      <c r="D128" s="247">
        <v>0</v>
      </c>
      <c r="E128" s="247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350</v>
      </c>
      <c r="B129" s="248">
        <v>520000</v>
      </c>
      <c r="C129" s="248">
        <v>-288000</v>
      </c>
      <c r="D129" s="247">
        <v>232000</v>
      </c>
      <c r="E129" s="248">
        <v>232000</v>
      </c>
      <c r="F129" s="248">
        <v>232000</v>
      </c>
      <c r="G129" s="75">
        <f t="shared" si="28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354</v>
      </c>
      <c r="B133" s="83">
        <f t="shared" ref="B133:G133" si="29">SUM(B134:B136)</f>
        <v>44678446.969999999</v>
      </c>
      <c r="C133" s="83">
        <f t="shared" si="29"/>
        <v>84432955.480000004</v>
      </c>
      <c r="D133" s="83">
        <f t="shared" si="29"/>
        <v>129111402.45</v>
      </c>
      <c r="E133" s="83">
        <f t="shared" si="29"/>
        <v>80953092.890000001</v>
      </c>
      <c r="F133" s="83">
        <f t="shared" si="29"/>
        <v>80953092.890000001</v>
      </c>
      <c r="G133" s="83">
        <f t="shared" si="29"/>
        <v>48158309.560000002</v>
      </c>
    </row>
    <row r="134" spans="1:7" x14ac:dyDescent="0.25">
      <c r="A134" s="85" t="s">
        <v>355</v>
      </c>
      <c r="B134" s="250">
        <v>44678446.969999999</v>
      </c>
      <c r="C134" s="250">
        <v>84432955.480000004</v>
      </c>
      <c r="D134" s="249">
        <v>129111402.45</v>
      </c>
      <c r="E134" s="250">
        <v>80953092.890000001</v>
      </c>
      <c r="F134" s="250">
        <v>80953092.890000001</v>
      </c>
      <c r="G134" s="75">
        <f>D134-E134</f>
        <v>48158309.560000002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358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367</v>
      </c>
      <c r="B146" s="83">
        <f t="shared" ref="B146:G146" si="33">SUM(B147:B149)</f>
        <v>500000</v>
      </c>
      <c r="C146" s="83">
        <f t="shared" si="33"/>
        <v>-175000</v>
      </c>
      <c r="D146" s="83">
        <f t="shared" si="33"/>
        <v>325000</v>
      </c>
      <c r="E146" s="83">
        <f t="shared" si="33"/>
        <v>162500</v>
      </c>
      <c r="F146" s="83">
        <f t="shared" si="33"/>
        <v>162500</v>
      </c>
      <c r="G146" s="83">
        <f t="shared" si="33"/>
        <v>162500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370</v>
      </c>
      <c r="B149" s="253">
        <v>500000</v>
      </c>
      <c r="C149" s="253">
        <v>-175000</v>
      </c>
      <c r="D149" s="252">
        <v>325000</v>
      </c>
      <c r="E149" s="253">
        <v>162500</v>
      </c>
      <c r="F149" s="253">
        <v>162500</v>
      </c>
      <c r="G149" s="75">
        <f t="shared" si="34"/>
        <v>162500</v>
      </c>
    </row>
    <row r="150" spans="1:7" x14ac:dyDescent="0.25">
      <c r="A150" s="84" t="s">
        <v>371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7">B9+B84</f>
        <v>225562323.86000001</v>
      </c>
      <c r="C159" s="90">
        <f t="shared" si="37"/>
        <v>105190833.56</v>
      </c>
      <c r="D159" s="90">
        <f t="shared" si="37"/>
        <v>330753157.42000002</v>
      </c>
      <c r="E159" s="90">
        <f t="shared" si="37"/>
        <v>213469023.29000002</v>
      </c>
      <c r="F159" s="90">
        <f t="shared" si="37"/>
        <v>213469023.29000002</v>
      </c>
      <c r="G159" s="90">
        <f t="shared" si="37"/>
        <v>117284134.13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43:G47 B38:F38 B55:G57 B48:F48 B60:G61 B58:F58 B63:G70 B62:F62 B71:F73 B103:C103 B93:C93 E93:F93 G11:G17 G39:G42 G49:G54 G59 B75:F75 B78:F85 F91:F92 B113:F113 E103:F103 B118:F123 B130:F133 F124:F128 B135:F148 B150:F159" unlockedFormula="1"/>
    <ignoredError sqref="G18 G28 G38 G48 G58 G62 G71:G73 G7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9" zoomScale="75" zoomScaleNormal="75" workbookViewId="0">
      <selection activeCell="G78" sqref="G7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381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299</v>
      </c>
      <c r="C7" s="166"/>
      <c r="D7" s="166"/>
      <c r="E7" s="166"/>
      <c r="F7" s="166"/>
      <c r="G7" s="168" t="s">
        <v>300</v>
      </c>
    </row>
    <row r="8" spans="1:7" ht="30" x14ac:dyDescent="0.25">
      <c r="A8" s="165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67"/>
    </row>
    <row r="9" spans="1:7" ht="15.75" customHeight="1" x14ac:dyDescent="0.25">
      <c r="A9" s="26" t="s">
        <v>383</v>
      </c>
      <c r="B9" s="30">
        <f>SUM(B10:B54)</f>
        <v>118809463.07000001</v>
      </c>
      <c r="C9" s="30">
        <f t="shared" ref="C9:G9" si="0">SUM(C10:C54)</f>
        <v>14487769.030000003</v>
      </c>
      <c r="D9" s="30">
        <f t="shared" si="0"/>
        <v>133297232.09999999</v>
      </c>
      <c r="E9" s="30">
        <f t="shared" si="0"/>
        <v>91661785.819999993</v>
      </c>
      <c r="F9" s="30">
        <f t="shared" si="0"/>
        <v>91661785.819999993</v>
      </c>
      <c r="G9" s="30">
        <f t="shared" si="0"/>
        <v>41635446.280000001</v>
      </c>
    </row>
    <row r="10" spans="1:7" x14ac:dyDescent="0.25">
      <c r="A10" s="254" t="s">
        <v>588</v>
      </c>
      <c r="B10" s="255">
        <v>1513752.83</v>
      </c>
      <c r="C10" s="255">
        <v>-21574.720000000001</v>
      </c>
      <c r="D10" s="256">
        <v>1492178.11</v>
      </c>
      <c r="E10" s="255">
        <v>692054.75</v>
      </c>
      <c r="F10" s="255">
        <v>692054.75</v>
      </c>
      <c r="G10" s="258">
        <v>800123.3600000001</v>
      </c>
    </row>
    <row r="11" spans="1:7" s="251" customFormat="1" x14ac:dyDescent="0.25">
      <c r="A11" s="254" t="s">
        <v>589</v>
      </c>
      <c r="B11" s="255">
        <v>967400.52</v>
      </c>
      <c r="C11" s="255">
        <v>11191</v>
      </c>
      <c r="D11" s="256">
        <v>978591.52</v>
      </c>
      <c r="E11" s="255">
        <v>389141.68</v>
      </c>
      <c r="F11" s="255">
        <v>389141.68</v>
      </c>
      <c r="G11" s="258">
        <v>589449.84000000008</v>
      </c>
    </row>
    <row r="12" spans="1:7" s="251" customFormat="1" x14ac:dyDescent="0.25">
      <c r="A12" s="254" t="s">
        <v>590</v>
      </c>
      <c r="B12" s="255">
        <v>368034.37</v>
      </c>
      <c r="C12" s="255">
        <v>-133245</v>
      </c>
      <c r="D12" s="256">
        <v>234789.37</v>
      </c>
      <c r="E12" s="255">
        <v>93989.52</v>
      </c>
      <c r="F12" s="255">
        <v>93989.52</v>
      </c>
      <c r="G12" s="258">
        <v>140799.84999999998</v>
      </c>
    </row>
    <row r="13" spans="1:7" s="251" customFormat="1" x14ac:dyDescent="0.25">
      <c r="A13" s="254" t="s">
        <v>591</v>
      </c>
      <c r="B13" s="255">
        <v>1632494.59</v>
      </c>
      <c r="C13" s="255">
        <v>-700550.82</v>
      </c>
      <c r="D13" s="256">
        <v>931943.77000000014</v>
      </c>
      <c r="E13" s="255">
        <v>580367.1</v>
      </c>
      <c r="F13" s="255">
        <v>580367.1</v>
      </c>
      <c r="G13" s="258">
        <v>351576.67000000016</v>
      </c>
    </row>
    <row r="14" spans="1:7" s="251" customFormat="1" x14ac:dyDescent="0.25">
      <c r="A14" s="254" t="s">
        <v>592</v>
      </c>
      <c r="B14" s="255">
        <v>1148687.3899999999</v>
      </c>
      <c r="C14" s="255">
        <v>-551147.05000000005</v>
      </c>
      <c r="D14" s="256">
        <v>597540.33999999985</v>
      </c>
      <c r="E14" s="255">
        <v>411460.52</v>
      </c>
      <c r="F14" s="255">
        <v>411460.52</v>
      </c>
      <c r="G14" s="258">
        <v>186079.81999999983</v>
      </c>
    </row>
    <row r="15" spans="1:7" s="251" customFormat="1" x14ac:dyDescent="0.25">
      <c r="A15" s="254" t="s">
        <v>593</v>
      </c>
      <c r="B15" s="255">
        <v>7942462.6699999999</v>
      </c>
      <c r="C15" s="255">
        <v>388979.14</v>
      </c>
      <c r="D15" s="256">
        <v>8331441.8099999996</v>
      </c>
      <c r="E15" s="255">
        <v>3824125.67</v>
      </c>
      <c r="F15" s="255">
        <v>3824125.67</v>
      </c>
      <c r="G15" s="258">
        <v>4507316.1399999997</v>
      </c>
    </row>
    <row r="16" spans="1:7" s="251" customFormat="1" x14ac:dyDescent="0.25">
      <c r="A16" s="254" t="s">
        <v>594</v>
      </c>
      <c r="B16" s="255">
        <v>14301273.279999999</v>
      </c>
      <c r="C16" s="255">
        <v>2231959.63</v>
      </c>
      <c r="D16" s="256">
        <v>16533232.91</v>
      </c>
      <c r="E16" s="255">
        <v>12232231.960000001</v>
      </c>
      <c r="F16" s="255">
        <v>12232231.960000001</v>
      </c>
      <c r="G16" s="258">
        <v>4301000.9499999993</v>
      </c>
    </row>
    <row r="17" spans="1:7" s="251" customFormat="1" x14ac:dyDescent="0.25">
      <c r="A17" s="254" t="s">
        <v>595</v>
      </c>
      <c r="B17" s="255">
        <v>2560138.56</v>
      </c>
      <c r="C17" s="255">
        <v>-156599.25</v>
      </c>
      <c r="D17" s="256">
        <v>2403539.31</v>
      </c>
      <c r="E17" s="255">
        <v>908815.57</v>
      </c>
      <c r="F17" s="255">
        <v>908815.57</v>
      </c>
      <c r="G17" s="258">
        <v>1494723.7400000002</v>
      </c>
    </row>
    <row r="18" spans="1:7" s="251" customFormat="1" x14ac:dyDescent="0.25">
      <c r="A18" s="254" t="s">
        <v>596</v>
      </c>
      <c r="B18" s="255">
        <v>4036343.79</v>
      </c>
      <c r="C18" s="255">
        <v>3662144.13</v>
      </c>
      <c r="D18" s="256">
        <v>7698487.9199999999</v>
      </c>
      <c r="E18" s="255">
        <v>6927774.8300000001</v>
      </c>
      <c r="F18" s="255">
        <v>6927774.8300000001</v>
      </c>
      <c r="G18" s="258">
        <v>770713.08999999985</v>
      </c>
    </row>
    <row r="19" spans="1:7" s="251" customFormat="1" x14ac:dyDescent="0.25">
      <c r="A19" s="254" t="s">
        <v>597</v>
      </c>
      <c r="B19" s="255">
        <v>2800267.7</v>
      </c>
      <c r="C19" s="255">
        <v>1022966.09</v>
      </c>
      <c r="D19" s="256">
        <v>3823233.79</v>
      </c>
      <c r="E19" s="255">
        <v>2697912.87</v>
      </c>
      <c r="F19" s="255">
        <v>2697912.87</v>
      </c>
      <c r="G19" s="258">
        <v>1125320.92</v>
      </c>
    </row>
    <row r="20" spans="1:7" s="251" customFormat="1" x14ac:dyDescent="0.25">
      <c r="A20" s="254" t="s">
        <v>598</v>
      </c>
      <c r="B20" s="255">
        <v>1090000</v>
      </c>
      <c r="C20" s="255">
        <v>2836562.2</v>
      </c>
      <c r="D20" s="256">
        <v>3926562.2</v>
      </c>
      <c r="E20" s="255">
        <v>3899772.29</v>
      </c>
      <c r="F20" s="255">
        <v>3899772.29</v>
      </c>
      <c r="G20" s="258">
        <v>26789.910000000149</v>
      </c>
    </row>
    <row r="21" spans="1:7" s="251" customFormat="1" x14ac:dyDescent="0.25">
      <c r="A21" s="254" t="s">
        <v>599</v>
      </c>
      <c r="B21" s="255">
        <v>2258386.8199999998</v>
      </c>
      <c r="C21" s="255">
        <v>-201882.38</v>
      </c>
      <c r="D21" s="256">
        <v>2056504.44</v>
      </c>
      <c r="E21" s="255">
        <v>915183.94</v>
      </c>
      <c r="F21" s="255">
        <v>915183.94</v>
      </c>
      <c r="G21" s="258">
        <v>1141320.5</v>
      </c>
    </row>
    <row r="22" spans="1:7" s="251" customFormat="1" x14ac:dyDescent="0.25">
      <c r="A22" s="254" t="s">
        <v>600</v>
      </c>
      <c r="B22" s="255">
        <v>21372088.239999998</v>
      </c>
      <c r="C22" s="255">
        <v>-14895481.51</v>
      </c>
      <c r="D22" s="256">
        <v>6476606.7299999986</v>
      </c>
      <c r="E22" s="255">
        <v>5840893.7599999998</v>
      </c>
      <c r="F22" s="255">
        <v>5840893.7599999998</v>
      </c>
      <c r="G22" s="258">
        <v>635712.96999999881</v>
      </c>
    </row>
    <row r="23" spans="1:7" s="251" customFormat="1" x14ac:dyDescent="0.25">
      <c r="A23" s="254" t="s">
        <v>601</v>
      </c>
      <c r="B23" s="255">
        <v>3963240.87</v>
      </c>
      <c r="C23" s="255">
        <v>-879530.97</v>
      </c>
      <c r="D23" s="256">
        <v>3083709.9000000004</v>
      </c>
      <c r="E23" s="255">
        <v>2402642.65</v>
      </c>
      <c r="F23" s="255">
        <v>2402642.65</v>
      </c>
      <c r="G23" s="258">
        <v>681067.25000000047</v>
      </c>
    </row>
    <row r="24" spans="1:7" s="251" customFormat="1" x14ac:dyDescent="0.25">
      <c r="A24" s="254" t="s">
        <v>602</v>
      </c>
      <c r="B24" s="255">
        <v>171336.7</v>
      </c>
      <c r="C24" s="255">
        <v>-171336.7</v>
      </c>
      <c r="D24" s="256">
        <v>0</v>
      </c>
      <c r="E24" s="255">
        <v>0</v>
      </c>
      <c r="F24" s="255">
        <v>0</v>
      </c>
      <c r="G24" s="258">
        <v>0</v>
      </c>
    </row>
    <row r="25" spans="1:7" s="251" customFormat="1" x14ac:dyDescent="0.25">
      <c r="A25" s="254" t="s">
        <v>603</v>
      </c>
      <c r="B25" s="255">
        <v>480989.05</v>
      </c>
      <c r="C25" s="255">
        <v>-184667.36</v>
      </c>
      <c r="D25" s="256">
        <v>296321.69</v>
      </c>
      <c r="E25" s="255">
        <v>133729.51999999999</v>
      </c>
      <c r="F25" s="255">
        <v>133729.51999999999</v>
      </c>
      <c r="G25" s="258">
        <v>162592.17000000001</v>
      </c>
    </row>
    <row r="26" spans="1:7" s="251" customFormat="1" x14ac:dyDescent="0.25">
      <c r="A26" s="254" t="s">
        <v>604</v>
      </c>
      <c r="B26" s="255">
        <v>0</v>
      </c>
      <c r="C26" s="255">
        <v>85872</v>
      </c>
      <c r="D26" s="256">
        <v>85872</v>
      </c>
      <c r="E26" s="255">
        <v>85872</v>
      </c>
      <c r="F26" s="255">
        <v>85872</v>
      </c>
      <c r="G26" s="258">
        <v>0</v>
      </c>
    </row>
    <row r="27" spans="1:7" s="251" customFormat="1" x14ac:dyDescent="0.25">
      <c r="A27" s="254" t="s">
        <v>605</v>
      </c>
      <c r="B27" s="255">
        <v>1731469.65</v>
      </c>
      <c r="C27" s="255">
        <v>-152834.81</v>
      </c>
      <c r="D27" s="256">
        <v>1578634.8399999999</v>
      </c>
      <c r="E27" s="255">
        <v>583870.97</v>
      </c>
      <c r="F27" s="255">
        <v>583870.97</v>
      </c>
      <c r="G27" s="258">
        <v>994763.86999999988</v>
      </c>
    </row>
    <row r="28" spans="1:7" s="251" customFormat="1" x14ac:dyDescent="0.25">
      <c r="A28" s="254" t="s">
        <v>606</v>
      </c>
      <c r="B28" s="255">
        <v>186351.96</v>
      </c>
      <c r="C28" s="255">
        <v>0</v>
      </c>
      <c r="D28" s="256">
        <v>186351.96</v>
      </c>
      <c r="E28" s="255">
        <v>74422.16</v>
      </c>
      <c r="F28" s="255">
        <v>74422.16</v>
      </c>
      <c r="G28" s="258">
        <v>111929.79999999999</v>
      </c>
    </row>
    <row r="29" spans="1:7" s="251" customFormat="1" x14ac:dyDescent="0.25">
      <c r="A29" s="254" t="s">
        <v>607</v>
      </c>
      <c r="B29" s="255">
        <v>831336.84</v>
      </c>
      <c r="C29" s="255">
        <v>-25000</v>
      </c>
      <c r="D29" s="256">
        <v>806336.84</v>
      </c>
      <c r="E29" s="255">
        <v>377815.49</v>
      </c>
      <c r="F29" s="255">
        <v>377815.49</v>
      </c>
      <c r="G29" s="258">
        <v>428521.35</v>
      </c>
    </row>
    <row r="30" spans="1:7" s="251" customFormat="1" x14ac:dyDescent="0.25">
      <c r="A30" s="254" t="s">
        <v>608</v>
      </c>
      <c r="B30" s="255">
        <v>0</v>
      </c>
      <c r="C30" s="255">
        <v>1038190.33</v>
      </c>
      <c r="D30" s="256">
        <v>1038190.33</v>
      </c>
      <c r="E30" s="255">
        <v>1016476.48</v>
      </c>
      <c r="F30" s="255">
        <v>1016476.48</v>
      </c>
      <c r="G30" s="258">
        <v>21713.849999999977</v>
      </c>
    </row>
    <row r="31" spans="1:7" s="251" customFormat="1" x14ac:dyDescent="0.25">
      <c r="A31" s="254" t="s">
        <v>609</v>
      </c>
      <c r="B31" s="255">
        <v>0</v>
      </c>
      <c r="C31" s="255">
        <v>558955.73</v>
      </c>
      <c r="D31" s="256">
        <v>558955.73</v>
      </c>
      <c r="E31" s="255">
        <v>514883.72</v>
      </c>
      <c r="F31" s="255">
        <v>514883.72</v>
      </c>
      <c r="G31" s="258">
        <v>44072.010000000009</v>
      </c>
    </row>
    <row r="32" spans="1:7" s="251" customFormat="1" x14ac:dyDescent="0.25">
      <c r="A32" s="254" t="s">
        <v>610</v>
      </c>
      <c r="B32" s="255">
        <v>421034.37</v>
      </c>
      <c r="C32" s="255">
        <v>-11694</v>
      </c>
      <c r="D32" s="256">
        <v>409340.37</v>
      </c>
      <c r="E32" s="255">
        <v>204717.68</v>
      </c>
      <c r="F32" s="255">
        <v>204717.68</v>
      </c>
      <c r="G32" s="258">
        <v>204622.69</v>
      </c>
    </row>
    <row r="33" spans="1:7" s="251" customFormat="1" x14ac:dyDescent="0.25">
      <c r="A33" s="254" t="s">
        <v>611</v>
      </c>
      <c r="B33" s="255">
        <v>0</v>
      </c>
      <c r="C33" s="255">
        <v>53673.120000000003</v>
      </c>
      <c r="D33" s="256">
        <v>53673.120000000003</v>
      </c>
      <c r="E33" s="255">
        <v>52810.400000000001</v>
      </c>
      <c r="F33" s="255">
        <v>52810.400000000001</v>
      </c>
      <c r="G33" s="258">
        <v>862.72000000000116</v>
      </c>
    </row>
    <row r="34" spans="1:7" s="251" customFormat="1" x14ac:dyDescent="0.25">
      <c r="A34" s="254" t="s">
        <v>612</v>
      </c>
      <c r="B34" s="255">
        <v>0</v>
      </c>
      <c r="C34" s="255">
        <v>178426</v>
      </c>
      <c r="D34" s="256">
        <v>178426</v>
      </c>
      <c r="E34" s="255">
        <v>170630</v>
      </c>
      <c r="F34" s="255">
        <v>170630</v>
      </c>
      <c r="G34" s="258">
        <v>7796</v>
      </c>
    </row>
    <row r="35" spans="1:7" s="251" customFormat="1" x14ac:dyDescent="0.25">
      <c r="A35" s="254" t="s">
        <v>613</v>
      </c>
      <c r="B35" s="255">
        <v>0</v>
      </c>
      <c r="C35" s="255">
        <v>649620.19999999995</v>
      </c>
      <c r="D35" s="256">
        <v>649620.19999999995</v>
      </c>
      <c r="E35" s="255">
        <v>598444.19999999995</v>
      </c>
      <c r="F35" s="255">
        <v>598444.19999999995</v>
      </c>
      <c r="G35" s="258">
        <v>51176</v>
      </c>
    </row>
    <row r="36" spans="1:7" s="251" customFormat="1" x14ac:dyDescent="0.25">
      <c r="A36" s="254" t="s">
        <v>614</v>
      </c>
      <c r="B36" s="255">
        <v>0</v>
      </c>
      <c r="C36" s="255">
        <v>319999.99</v>
      </c>
      <c r="D36" s="256">
        <v>319999.99</v>
      </c>
      <c r="E36" s="255">
        <v>319999.99</v>
      </c>
      <c r="F36" s="255">
        <v>319999.99</v>
      </c>
      <c r="G36" s="258">
        <v>0</v>
      </c>
    </row>
    <row r="37" spans="1:7" s="251" customFormat="1" x14ac:dyDescent="0.25">
      <c r="A37" s="254" t="s">
        <v>615</v>
      </c>
      <c r="B37" s="255">
        <v>0</v>
      </c>
      <c r="C37" s="255">
        <v>575963.1</v>
      </c>
      <c r="D37" s="256">
        <v>575963.1</v>
      </c>
      <c r="E37" s="255">
        <v>575963.1</v>
      </c>
      <c r="F37" s="255">
        <v>575963.1</v>
      </c>
      <c r="G37" s="258">
        <v>0</v>
      </c>
    </row>
    <row r="38" spans="1:7" s="251" customFormat="1" x14ac:dyDescent="0.25">
      <c r="A38" s="254" t="s">
        <v>616</v>
      </c>
      <c r="B38" s="255">
        <v>1600496.21</v>
      </c>
      <c r="C38" s="255">
        <v>-325234</v>
      </c>
      <c r="D38" s="256">
        <v>1275262.21</v>
      </c>
      <c r="E38" s="255">
        <v>518325.55</v>
      </c>
      <c r="F38" s="255">
        <v>518325.55</v>
      </c>
      <c r="G38" s="258">
        <v>756936.65999999992</v>
      </c>
    </row>
    <row r="39" spans="1:7" s="251" customFormat="1" x14ac:dyDescent="0.25">
      <c r="A39" s="254" t="s">
        <v>617</v>
      </c>
      <c r="B39" s="255">
        <v>1180320.19</v>
      </c>
      <c r="C39" s="255">
        <v>-151400</v>
      </c>
      <c r="D39" s="256">
        <v>1028920.19</v>
      </c>
      <c r="E39" s="255">
        <v>330236.5</v>
      </c>
      <c r="F39" s="255">
        <v>330236.5</v>
      </c>
      <c r="G39" s="258">
        <v>698683.69</v>
      </c>
    </row>
    <row r="40" spans="1:7" s="251" customFormat="1" x14ac:dyDescent="0.25">
      <c r="A40" s="254" t="s">
        <v>618</v>
      </c>
      <c r="B40" s="255">
        <v>365215.93</v>
      </c>
      <c r="C40" s="255">
        <v>-23650</v>
      </c>
      <c r="D40" s="256">
        <v>341565.93</v>
      </c>
      <c r="E40" s="255">
        <v>123428.48</v>
      </c>
      <c r="F40" s="255">
        <v>123428.48</v>
      </c>
      <c r="G40" s="258">
        <v>218137.45</v>
      </c>
    </row>
    <row r="41" spans="1:7" s="251" customFormat="1" x14ac:dyDescent="0.25">
      <c r="A41" s="254" t="s">
        <v>619</v>
      </c>
      <c r="B41" s="255">
        <v>5916447.5999999996</v>
      </c>
      <c r="C41" s="255">
        <v>5098175.32</v>
      </c>
      <c r="D41" s="256">
        <v>11014622.92</v>
      </c>
      <c r="E41" s="255">
        <v>10531737.91</v>
      </c>
      <c r="F41" s="255">
        <v>10531737.91</v>
      </c>
      <c r="G41" s="258">
        <v>482885.00999999978</v>
      </c>
    </row>
    <row r="42" spans="1:7" s="251" customFormat="1" x14ac:dyDescent="0.25">
      <c r="A42" s="254" t="s">
        <v>620</v>
      </c>
      <c r="B42" s="255">
        <v>1440915.16</v>
      </c>
      <c r="C42" s="255">
        <v>-390200</v>
      </c>
      <c r="D42" s="256">
        <v>1050715.1599999999</v>
      </c>
      <c r="E42" s="255">
        <v>458551.34</v>
      </c>
      <c r="F42" s="255">
        <v>458551.34</v>
      </c>
      <c r="G42" s="258">
        <v>592163.81999999983</v>
      </c>
    </row>
    <row r="43" spans="1:7" x14ac:dyDescent="0.25">
      <c r="A43" s="254" t="s">
        <v>621</v>
      </c>
      <c r="B43" s="255">
        <v>3190394.66</v>
      </c>
      <c r="C43" s="255">
        <v>367079.1</v>
      </c>
      <c r="D43" s="256">
        <v>3557473.7600000002</v>
      </c>
      <c r="E43" s="255">
        <v>1634389.13</v>
      </c>
      <c r="F43" s="255">
        <v>1634389.13</v>
      </c>
      <c r="G43" s="258">
        <v>1923084.6300000004</v>
      </c>
    </row>
    <row r="44" spans="1:7" s="251" customFormat="1" x14ac:dyDescent="0.25">
      <c r="A44" s="254" t="s">
        <v>622</v>
      </c>
      <c r="B44" s="255">
        <v>2949186.29</v>
      </c>
      <c r="C44" s="255">
        <v>244945.87</v>
      </c>
      <c r="D44" s="256">
        <v>3194132.16</v>
      </c>
      <c r="E44" s="255">
        <v>1804190.86</v>
      </c>
      <c r="F44" s="255">
        <v>1804190.86</v>
      </c>
      <c r="G44" s="258">
        <v>1389941.3</v>
      </c>
    </row>
    <row r="45" spans="1:7" s="251" customFormat="1" x14ac:dyDescent="0.25">
      <c r="A45" s="254" t="s">
        <v>623</v>
      </c>
      <c r="B45" s="255">
        <v>821232.29</v>
      </c>
      <c r="C45" s="255">
        <v>131787.20000000001</v>
      </c>
      <c r="D45" s="256">
        <v>953019.49</v>
      </c>
      <c r="E45" s="255">
        <v>613102.61</v>
      </c>
      <c r="F45" s="255">
        <v>613102.61</v>
      </c>
      <c r="G45" s="258">
        <v>339916.88</v>
      </c>
    </row>
    <row r="46" spans="1:7" s="251" customFormat="1" x14ac:dyDescent="0.25">
      <c r="A46" s="254" t="s">
        <v>624</v>
      </c>
      <c r="B46" s="255">
        <v>3360290.86</v>
      </c>
      <c r="C46" s="255">
        <v>286795.46000000002</v>
      </c>
      <c r="D46" s="256">
        <v>3647086.32</v>
      </c>
      <c r="E46" s="255">
        <v>1793136.92</v>
      </c>
      <c r="F46" s="255">
        <v>1793136.92</v>
      </c>
      <c r="G46" s="258">
        <v>1853949.4</v>
      </c>
    </row>
    <row r="47" spans="1:7" s="251" customFormat="1" x14ac:dyDescent="0.25">
      <c r="A47" s="254" t="s">
        <v>625</v>
      </c>
      <c r="B47" s="255">
        <v>4017248.4</v>
      </c>
      <c r="C47" s="255">
        <v>5910610.8099999996</v>
      </c>
      <c r="D47" s="256">
        <v>9927859.209999999</v>
      </c>
      <c r="E47" s="255">
        <v>6639323.4800000004</v>
      </c>
      <c r="F47" s="255">
        <v>6639323.4800000004</v>
      </c>
      <c r="G47" s="258">
        <v>3288535.7299999986</v>
      </c>
    </row>
    <row r="48" spans="1:7" s="251" customFormat="1" x14ac:dyDescent="0.25">
      <c r="A48" s="254" t="s">
        <v>626</v>
      </c>
      <c r="B48" s="255">
        <v>828432.39</v>
      </c>
      <c r="C48" s="255">
        <v>0</v>
      </c>
      <c r="D48" s="256">
        <v>828432.39</v>
      </c>
      <c r="E48" s="255">
        <v>298411.68</v>
      </c>
      <c r="F48" s="255">
        <v>298411.68</v>
      </c>
      <c r="G48" s="258">
        <v>530020.71</v>
      </c>
    </row>
    <row r="49" spans="1:7" x14ac:dyDescent="0.25">
      <c r="A49" s="254" t="s">
        <v>627</v>
      </c>
      <c r="B49" s="255">
        <v>1418624.25</v>
      </c>
      <c r="C49" s="255">
        <v>-37000</v>
      </c>
      <c r="D49" s="256">
        <v>1381624.25</v>
      </c>
      <c r="E49" s="255">
        <v>394335.32</v>
      </c>
      <c r="F49" s="255">
        <v>394335.32</v>
      </c>
      <c r="G49" s="258">
        <v>987288.92999999993</v>
      </c>
    </row>
    <row r="50" spans="1:7" x14ac:dyDescent="0.25">
      <c r="A50" s="254" t="s">
        <v>628</v>
      </c>
      <c r="B50" s="255">
        <v>2609339.0499999998</v>
      </c>
      <c r="C50" s="255">
        <v>2139772.62</v>
      </c>
      <c r="D50" s="256">
        <v>4749111.67</v>
      </c>
      <c r="E50" s="255">
        <v>1144030.6299999999</v>
      </c>
      <c r="F50" s="255">
        <v>1144030.6299999999</v>
      </c>
      <c r="G50" s="258">
        <v>3605081.04</v>
      </c>
    </row>
    <row r="51" spans="1:7" x14ac:dyDescent="0.25">
      <c r="A51" s="254" t="s">
        <v>629</v>
      </c>
      <c r="B51" s="255">
        <v>7431729.5899999999</v>
      </c>
      <c r="C51" s="255">
        <v>4728148.2699999996</v>
      </c>
      <c r="D51" s="256">
        <v>12159877.859999999</v>
      </c>
      <c r="E51" s="255">
        <v>11922352.300000001</v>
      </c>
      <c r="F51" s="255">
        <v>11922352.300000001</v>
      </c>
      <c r="G51" s="258">
        <v>237525.55999999866</v>
      </c>
    </row>
    <row r="52" spans="1:7" x14ac:dyDescent="0.25">
      <c r="A52" s="254" t="s">
        <v>630</v>
      </c>
      <c r="B52" s="255">
        <v>0</v>
      </c>
      <c r="C52" s="255">
        <v>616348.64</v>
      </c>
      <c r="D52" s="256">
        <v>616348.64</v>
      </c>
      <c r="E52" s="255">
        <v>616348.64</v>
      </c>
      <c r="F52" s="255">
        <v>616348.64</v>
      </c>
      <c r="G52" s="258">
        <v>0</v>
      </c>
    </row>
    <row r="53" spans="1:7" x14ac:dyDescent="0.25">
      <c r="A53" s="254" t="s">
        <v>631</v>
      </c>
      <c r="B53" s="255">
        <v>0</v>
      </c>
      <c r="C53" s="255">
        <v>362631.65</v>
      </c>
      <c r="D53" s="256">
        <v>362631.65</v>
      </c>
      <c r="E53" s="255">
        <v>362631.65</v>
      </c>
      <c r="F53" s="255">
        <v>362631.65</v>
      </c>
      <c r="G53" s="258">
        <v>0</v>
      </c>
    </row>
    <row r="54" spans="1:7" x14ac:dyDescent="0.25">
      <c r="A54" s="254" t="s">
        <v>632</v>
      </c>
      <c r="B54" s="255">
        <v>11902500</v>
      </c>
      <c r="C54" s="255">
        <v>0</v>
      </c>
      <c r="D54" s="256">
        <v>11902500</v>
      </c>
      <c r="E54" s="255">
        <v>5951250</v>
      </c>
      <c r="F54" s="255">
        <v>5951250</v>
      </c>
      <c r="G54" s="258">
        <v>5951250</v>
      </c>
    </row>
    <row r="55" spans="1:7" x14ac:dyDescent="0.25">
      <c r="A55" s="31" t="s">
        <v>151</v>
      </c>
      <c r="B55" s="49"/>
      <c r="C55" s="49"/>
      <c r="D55" s="49"/>
      <c r="E55" s="49"/>
      <c r="F55" s="49"/>
      <c r="G55" s="49"/>
    </row>
    <row r="56" spans="1:7" x14ac:dyDescent="0.25">
      <c r="A56" s="3" t="s">
        <v>384</v>
      </c>
      <c r="B56" s="4">
        <f>SUM(B57:B75)</f>
        <v>106752860.78999999</v>
      </c>
      <c r="C56" s="4">
        <f t="shared" ref="C56:G56" si="1">SUM(C57:C75)</f>
        <v>90703064.529999986</v>
      </c>
      <c r="D56" s="4">
        <f t="shared" si="1"/>
        <v>197455925.32000002</v>
      </c>
      <c r="E56" s="4">
        <f t="shared" si="1"/>
        <v>121807237.47</v>
      </c>
      <c r="F56" s="4">
        <f t="shared" si="1"/>
        <v>121807237.47</v>
      </c>
      <c r="G56" s="4">
        <f t="shared" si="1"/>
        <v>75648687.849999994</v>
      </c>
    </row>
    <row r="57" spans="1:7" x14ac:dyDescent="0.25">
      <c r="A57" s="259" t="s">
        <v>594</v>
      </c>
      <c r="B57" s="260">
        <v>3671519.06</v>
      </c>
      <c r="C57" s="260">
        <v>1364398.03</v>
      </c>
      <c r="D57" s="261">
        <v>5035917.09</v>
      </c>
      <c r="E57" s="260">
        <v>5035917.09</v>
      </c>
      <c r="F57" s="260">
        <v>5035917.09</v>
      </c>
      <c r="G57" s="262">
        <v>0</v>
      </c>
    </row>
    <row r="58" spans="1:7" s="257" customFormat="1" x14ac:dyDescent="0.25">
      <c r="A58" s="259" t="s">
        <v>599</v>
      </c>
      <c r="B58" s="260">
        <v>5871776.6799999997</v>
      </c>
      <c r="C58" s="260">
        <v>-5798587.8499999996</v>
      </c>
      <c r="D58" s="261">
        <v>73188.830000000075</v>
      </c>
      <c r="E58" s="260">
        <v>73188.83</v>
      </c>
      <c r="F58" s="260">
        <v>73188.83</v>
      </c>
      <c r="G58" s="262">
        <v>0</v>
      </c>
    </row>
    <row r="59" spans="1:7" s="257" customFormat="1" x14ac:dyDescent="0.25">
      <c r="A59" s="259" t="s">
        <v>600</v>
      </c>
      <c r="B59" s="260">
        <v>0</v>
      </c>
      <c r="C59" s="260">
        <v>299625.32</v>
      </c>
      <c r="D59" s="261">
        <v>299625.32</v>
      </c>
      <c r="E59" s="260">
        <v>111741.98</v>
      </c>
      <c r="F59" s="260">
        <v>111741.98</v>
      </c>
      <c r="G59" s="262">
        <v>187883.34000000003</v>
      </c>
    </row>
    <row r="60" spans="1:7" s="257" customFormat="1" x14ac:dyDescent="0.25">
      <c r="A60" s="259" t="s">
        <v>604</v>
      </c>
      <c r="B60" s="260">
        <v>3126413.17</v>
      </c>
      <c r="C60" s="260">
        <v>-543989.14</v>
      </c>
      <c r="D60" s="261">
        <v>2582424.0299999998</v>
      </c>
      <c r="E60" s="260">
        <v>1245487.45</v>
      </c>
      <c r="F60" s="260">
        <v>1245487.45</v>
      </c>
      <c r="G60" s="262">
        <v>1336936.5799999998</v>
      </c>
    </row>
    <row r="61" spans="1:7" s="257" customFormat="1" x14ac:dyDescent="0.25">
      <c r="A61" s="259" t="s">
        <v>607</v>
      </c>
      <c r="B61" s="260">
        <v>0</v>
      </c>
      <c r="C61" s="260">
        <v>150000</v>
      </c>
      <c r="D61" s="261">
        <v>150000</v>
      </c>
      <c r="E61" s="260">
        <v>149997.01</v>
      </c>
      <c r="F61" s="260">
        <v>149997.01</v>
      </c>
      <c r="G61" s="262">
        <v>2.9899999999906868</v>
      </c>
    </row>
    <row r="62" spans="1:7" s="257" customFormat="1" x14ac:dyDescent="0.25">
      <c r="A62" s="259" t="s">
        <v>608</v>
      </c>
      <c r="B62" s="260">
        <v>11591247.18</v>
      </c>
      <c r="C62" s="260">
        <v>3575599.01</v>
      </c>
      <c r="D62" s="261">
        <v>15166846.189999999</v>
      </c>
      <c r="E62" s="260">
        <v>10035032.49</v>
      </c>
      <c r="F62" s="260">
        <v>10035032.49</v>
      </c>
      <c r="G62" s="262">
        <v>5131813.6999999993</v>
      </c>
    </row>
    <row r="63" spans="1:7" s="257" customFormat="1" x14ac:dyDescent="0.25">
      <c r="A63" s="259" t="s">
        <v>609</v>
      </c>
      <c r="B63" s="260">
        <v>1309807.45</v>
      </c>
      <c r="C63" s="260">
        <v>250182.39999999999</v>
      </c>
      <c r="D63" s="261">
        <v>1559989.8499999999</v>
      </c>
      <c r="E63" s="260">
        <v>1259789.52</v>
      </c>
      <c r="F63" s="260">
        <v>1259789.52</v>
      </c>
      <c r="G63" s="262">
        <v>300200.32999999984</v>
      </c>
    </row>
    <row r="64" spans="1:7" s="257" customFormat="1" x14ac:dyDescent="0.25">
      <c r="A64" s="259" t="s">
        <v>611</v>
      </c>
      <c r="B64" s="260">
        <v>2511025.7000000002</v>
      </c>
      <c r="C64" s="260">
        <v>-924287.72</v>
      </c>
      <c r="D64" s="261">
        <v>1586737.9800000002</v>
      </c>
      <c r="E64" s="260">
        <v>880915.86</v>
      </c>
      <c r="F64" s="260">
        <v>880915.86</v>
      </c>
      <c r="G64" s="262">
        <v>705822.12000000023</v>
      </c>
    </row>
    <row r="65" spans="1:7" s="257" customFormat="1" x14ac:dyDescent="0.25">
      <c r="A65" s="259" t="s">
        <v>612</v>
      </c>
      <c r="B65" s="260">
        <v>4829264.25</v>
      </c>
      <c r="C65" s="260">
        <v>-1340319.04</v>
      </c>
      <c r="D65" s="261">
        <v>3488945.21</v>
      </c>
      <c r="E65" s="260">
        <v>2465983.5299999998</v>
      </c>
      <c r="F65" s="260">
        <v>2465983.5299999998</v>
      </c>
      <c r="G65" s="262">
        <v>1022961.6800000002</v>
      </c>
    </row>
    <row r="66" spans="1:7" s="257" customFormat="1" x14ac:dyDescent="0.25">
      <c r="A66" s="259" t="s">
        <v>613</v>
      </c>
      <c r="B66" s="260">
        <v>1240000</v>
      </c>
      <c r="C66" s="260">
        <v>6472096.96</v>
      </c>
      <c r="D66" s="261">
        <v>7712096.96</v>
      </c>
      <c r="E66" s="260">
        <v>4451347.25</v>
      </c>
      <c r="F66" s="260">
        <v>4451347.25</v>
      </c>
      <c r="G66" s="262">
        <v>3260749.71</v>
      </c>
    </row>
    <row r="67" spans="1:7" s="257" customFormat="1" x14ac:dyDescent="0.25">
      <c r="A67" s="259" t="s">
        <v>614</v>
      </c>
      <c r="B67" s="260">
        <v>1162554.1100000001</v>
      </c>
      <c r="C67" s="260">
        <v>-527948</v>
      </c>
      <c r="D67" s="261">
        <v>634606.1100000001</v>
      </c>
      <c r="E67" s="260">
        <v>281801.68</v>
      </c>
      <c r="F67" s="260">
        <v>281801.68</v>
      </c>
      <c r="G67" s="262">
        <v>352804.43000000011</v>
      </c>
    </row>
    <row r="68" spans="1:7" s="257" customFormat="1" x14ac:dyDescent="0.25">
      <c r="A68" s="259" t="s">
        <v>615</v>
      </c>
      <c r="B68" s="260">
        <v>2946959.64</v>
      </c>
      <c r="C68" s="260">
        <v>-1036647.73</v>
      </c>
      <c r="D68" s="261">
        <v>1910311.9100000001</v>
      </c>
      <c r="E68" s="260">
        <v>1021742.33</v>
      </c>
      <c r="F68" s="260">
        <v>1021742.33</v>
      </c>
      <c r="G68" s="262">
        <v>888569.58000000019</v>
      </c>
    </row>
    <row r="69" spans="1:7" x14ac:dyDescent="0.25">
      <c r="A69" s="259" t="s">
        <v>616</v>
      </c>
      <c r="B69" s="260">
        <v>0</v>
      </c>
      <c r="C69" s="260">
        <v>325000</v>
      </c>
      <c r="D69" s="261">
        <v>325000</v>
      </c>
      <c r="E69" s="260">
        <v>162500</v>
      </c>
      <c r="F69" s="260">
        <v>162500</v>
      </c>
      <c r="G69" s="262">
        <v>162500</v>
      </c>
    </row>
    <row r="70" spans="1:7" x14ac:dyDescent="0.25">
      <c r="A70" s="259" t="s">
        <v>617</v>
      </c>
      <c r="B70" s="260">
        <v>0</v>
      </c>
      <c r="C70" s="260">
        <v>200000</v>
      </c>
      <c r="D70" s="261">
        <v>200000</v>
      </c>
      <c r="E70" s="260">
        <v>0</v>
      </c>
      <c r="F70" s="260">
        <v>0</v>
      </c>
      <c r="G70" s="262">
        <v>200000</v>
      </c>
    </row>
    <row r="71" spans="1:7" x14ac:dyDescent="0.25">
      <c r="A71" s="259" t="s">
        <v>622</v>
      </c>
      <c r="B71" s="260">
        <v>0</v>
      </c>
      <c r="C71" s="260">
        <v>150000</v>
      </c>
      <c r="D71" s="261">
        <v>150000</v>
      </c>
      <c r="E71" s="260">
        <v>35019.72</v>
      </c>
      <c r="F71" s="260">
        <v>35019.72</v>
      </c>
      <c r="G71" s="262">
        <v>114980.28</v>
      </c>
    </row>
    <row r="72" spans="1:7" x14ac:dyDescent="0.25">
      <c r="A72" s="259" t="s">
        <v>625</v>
      </c>
      <c r="B72" s="260">
        <v>45878446.969999999</v>
      </c>
      <c r="C72" s="260">
        <v>88366085.519999996</v>
      </c>
      <c r="D72" s="261">
        <v>134244532.49000001</v>
      </c>
      <c r="E72" s="260">
        <v>83613866.680000007</v>
      </c>
      <c r="F72" s="260">
        <v>83613866.680000007</v>
      </c>
      <c r="G72" s="262">
        <v>50630665.810000002</v>
      </c>
    </row>
    <row r="73" spans="1:7" x14ac:dyDescent="0.25">
      <c r="A73" s="259" t="s">
        <v>628</v>
      </c>
      <c r="B73" s="260">
        <v>0</v>
      </c>
      <c r="C73" s="260">
        <v>2364932</v>
      </c>
      <c r="D73" s="261">
        <v>2364932</v>
      </c>
      <c r="E73" s="260">
        <v>1799932</v>
      </c>
      <c r="F73" s="260">
        <v>1799932</v>
      </c>
      <c r="G73" s="262">
        <v>565000</v>
      </c>
    </row>
    <row r="74" spans="1:7" x14ac:dyDescent="0.25">
      <c r="A74" s="259" t="s">
        <v>630</v>
      </c>
      <c r="B74" s="260">
        <v>17750601.43</v>
      </c>
      <c r="C74" s="260">
        <v>-2414496.92</v>
      </c>
      <c r="D74" s="261">
        <v>15336104.51</v>
      </c>
      <c r="E74" s="260">
        <v>6924826.1299999999</v>
      </c>
      <c r="F74" s="260">
        <v>6924826.1299999999</v>
      </c>
      <c r="G74" s="262">
        <v>8411278.379999999</v>
      </c>
    </row>
    <row r="75" spans="1:7" x14ac:dyDescent="0.25">
      <c r="A75" s="259" t="s">
        <v>631</v>
      </c>
      <c r="B75" s="260">
        <v>4863245.1500000004</v>
      </c>
      <c r="C75" s="260">
        <v>-228578.31</v>
      </c>
      <c r="D75" s="261">
        <v>4634666.8400000008</v>
      </c>
      <c r="E75" s="260">
        <v>2258147.92</v>
      </c>
      <c r="F75" s="260">
        <v>2258147.92</v>
      </c>
      <c r="G75" s="262">
        <v>2376518.9200000009</v>
      </c>
    </row>
    <row r="76" spans="1:7" x14ac:dyDescent="0.25">
      <c r="A76" s="31" t="s">
        <v>151</v>
      </c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SUM(B56,B9)</f>
        <v>225562323.86000001</v>
      </c>
      <c r="C77" s="4">
        <f t="shared" ref="C77:G77" si="2">SUM(C56,C9)</f>
        <v>105190833.55999999</v>
      </c>
      <c r="D77" s="4">
        <f t="shared" si="2"/>
        <v>330753157.42000002</v>
      </c>
      <c r="E77" s="4">
        <f t="shared" si="2"/>
        <v>213469023.28999999</v>
      </c>
      <c r="F77" s="4">
        <f t="shared" si="2"/>
        <v>213469023.28999999</v>
      </c>
      <c r="G77" s="4">
        <f t="shared" si="2"/>
        <v>117284134.13</v>
      </c>
    </row>
    <row r="78" spans="1:7" x14ac:dyDescent="0.25">
      <c r="A78" s="55"/>
      <c r="B78" s="55"/>
      <c r="C78" s="55"/>
      <c r="D78" s="55"/>
      <c r="E78" s="55"/>
      <c r="F78" s="55"/>
      <c r="G7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5:G56 B9:G9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7 B9:G9 B55:G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5" zoomScale="75" zoomScaleNormal="75" workbookViewId="0">
      <selection activeCell="G78" sqref="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385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386</v>
      </c>
      <c r="B3" s="114"/>
      <c r="C3" s="114"/>
      <c r="D3" s="114"/>
      <c r="E3" s="114"/>
      <c r="F3" s="114"/>
      <c r="G3" s="115"/>
    </row>
    <row r="4" spans="1:7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299</v>
      </c>
      <c r="C7" s="173"/>
      <c r="D7" s="173"/>
      <c r="E7" s="173"/>
      <c r="F7" s="174"/>
      <c r="G7" s="168" t="s">
        <v>388</v>
      </c>
    </row>
    <row r="8" spans="1:7" ht="30" x14ac:dyDescent="0.25">
      <c r="A8" s="165"/>
      <c r="B8" s="25" t="s">
        <v>301</v>
      </c>
      <c r="C8" s="7" t="s">
        <v>389</v>
      </c>
      <c r="D8" s="25" t="s">
        <v>303</v>
      </c>
      <c r="E8" s="25" t="s">
        <v>187</v>
      </c>
      <c r="F8" s="32" t="s">
        <v>204</v>
      </c>
      <c r="G8" s="167"/>
    </row>
    <row r="9" spans="1:7" ht="16.5" customHeight="1" x14ac:dyDescent="0.25">
      <c r="A9" s="26" t="s">
        <v>390</v>
      </c>
      <c r="B9" s="30">
        <f>SUM(B10,B19,B27,B37)</f>
        <v>118809463.07000001</v>
      </c>
      <c r="C9" s="30">
        <f t="shared" ref="C9:G9" si="0">SUM(C10,C19,C27,C37)</f>
        <v>14487769.029999999</v>
      </c>
      <c r="D9" s="30">
        <f t="shared" si="0"/>
        <v>133297232.10000001</v>
      </c>
      <c r="E9" s="30">
        <f t="shared" si="0"/>
        <v>91661785.819999993</v>
      </c>
      <c r="F9" s="30">
        <f t="shared" si="0"/>
        <v>91661785.819999993</v>
      </c>
      <c r="G9" s="30">
        <f t="shared" si="0"/>
        <v>41635446.280000001</v>
      </c>
    </row>
    <row r="10" spans="1:7" ht="15" customHeight="1" x14ac:dyDescent="0.25">
      <c r="A10" s="58" t="s">
        <v>391</v>
      </c>
      <c r="B10" s="47">
        <f>SUM(B11:B18)</f>
        <v>87054456</v>
      </c>
      <c r="C10" s="47">
        <f t="shared" ref="C10:G10" si="1">SUM(C11:C18)</f>
        <v>-1425081.02</v>
      </c>
      <c r="D10" s="47">
        <f t="shared" si="1"/>
        <v>85629374.980000004</v>
      </c>
      <c r="E10" s="47">
        <f t="shared" si="1"/>
        <v>60457044.780000001</v>
      </c>
      <c r="F10" s="47">
        <f t="shared" si="1"/>
        <v>60457044.780000001</v>
      </c>
      <c r="G10" s="47">
        <f t="shared" si="1"/>
        <v>25172330.199999996</v>
      </c>
    </row>
    <row r="11" spans="1:7" x14ac:dyDescent="0.25">
      <c r="A11" s="77" t="s">
        <v>392</v>
      </c>
      <c r="B11" s="263">
        <v>10423616.02</v>
      </c>
      <c r="C11" s="263">
        <v>378595.42</v>
      </c>
      <c r="D11" s="264">
        <v>10802211.439999999</v>
      </c>
      <c r="E11" s="263">
        <v>4905322.0999999996</v>
      </c>
      <c r="F11" s="263">
        <v>4905322.0999999996</v>
      </c>
      <c r="G11" s="265">
        <v>5896889.3399999999</v>
      </c>
    </row>
    <row r="12" spans="1:7" x14ac:dyDescent="0.25">
      <c r="A12" s="77" t="s">
        <v>393</v>
      </c>
      <c r="B12" s="263">
        <v>368034.37</v>
      </c>
      <c r="C12" s="263">
        <v>-133245</v>
      </c>
      <c r="D12" s="264">
        <v>234789.37</v>
      </c>
      <c r="E12" s="263">
        <v>93989.52</v>
      </c>
      <c r="F12" s="263">
        <v>93989.52</v>
      </c>
      <c r="G12" s="265">
        <v>140799.84999999998</v>
      </c>
    </row>
    <row r="13" spans="1:7" x14ac:dyDescent="0.25">
      <c r="A13" s="77" t="s">
        <v>394</v>
      </c>
      <c r="B13" s="263">
        <v>44537133.18</v>
      </c>
      <c r="C13" s="263">
        <v>-7886827.1900000004</v>
      </c>
      <c r="D13" s="264">
        <v>36650305.990000002</v>
      </c>
      <c r="E13" s="263">
        <v>27842633.48</v>
      </c>
      <c r="F13" s="263">
        <v>27842633.48</v>
      </c>
      <c r="G13" s="265">
        <v>8807672.5100000016</v>
      </c>
    </row>
    <row r="14" spans="1:7" x14ac:dyDescent="0.25">
      <c r="A14" s="77" t="s">
        <v>395</v>
      </c>
      <c r="B14" s="264">
        <v>0</v>
      </c>
      <c r="C14" s="264">
        <v>0</v>
      </c>
      <c r="D14" s="264">
        <v>0</v>
      </c>
      <c r="E14" s="264">
        <v>0</v>
      </c>
      <c r="F14" s="264">
        <v>0</v>
      </c>
      <c r="G14" s="265">
        <v>0</v>
      </c>
    </row>
    <row r="15" spans="1:7" x14ac:dyDescent="0.25">
      <c r="A15" s="77" t="s">
        <v>396</v>
      </c>
      <c r="B15" s="263">
        <v>18582881.489999998</v>
      </c>
      <c r="C15" s="263">
        <v>1932525.57</v>
      </c>
      <c r="D15" s="264">
        <v>20515407.059999999</v>
      </c>
      <c r="E15" s="263">
        <v>13724918.5</v>
      </c>
      <c r="F15" s="263">
        <v>13724918.5</v>
      </c>
      <c r="G15" s="265">
        <v>6790488.5599999987</v>
      </c>
    </row>
    <row r="16" spans="1:7" x14ac:dyDescent="0.25">
      <c r="A16" s="77" t="s">
        <v>397</v>
      </c>
      <c r="B16" s="264">
        <v>0</v>
      </c>
      <c r="C16" s="264">
        <v>0</v>
      </c>
      <c r="D16" s="264">
        <v>0</v>
      </c>
      <c r="E16" s="264">
        <v>0</v>
      </c>
      <c r="F16" s="264">
        <v>0</v>
      </c>
      <c r="G16" s="265">
        <v>0</v>
      </c>
    </row>
    <row r="17" spans="1:7" x14ac:dyDescent="0.25">
      <c r="A17" s="77" t="s">
        <v>398</v>
      </c>
      <c r="B17" s="263">
        <v>0</v>
      </c>
      <c r="C17" s="263">
        <v>1064852.29</v>
      </c>
      <c r="D17" s="264">
        <v>1064852.29</v>
      </c>
      <c r="E17" s="263">
        <v>1064852.29</v>
      </c>
      <c r="F17" s="263">
        <v>1064852.29</v>
      </c>
      <c r="G17" s="265">
        <v>0</v>
      </c>
    </row>
    <row r="18" spans="1:7" x14ac:dyDescent="0.25">
      <c r="A18" s="77" t="s">
        <v>399</v>
      </c>
      <c r="B18" s="263">
        <v>13142790.939999999</v>
      </c>
      <c r="C18" s="263">
        <v>3219017.89</v>
      </c>
      <c r="D18" s="264">
        <v>16361808.83</v>
      </c>
      <c r="E18" s="263">
        <v>12825328.890000001</v>
      </c>
      <c r="F18" s="263">
        <v>12825328.890000001</v>
      </c>
      <c r="G18" s="265">
        <v>3536479.9399999995</v>
      </c>
    </row>
    <row r="19" spans="1:7" x14ac:dyDescent="0.25">
      <c r="A19" s="58" t="s">
        <v>400</v>
      </c>
      <c r="B19" s="47">
        <f>SUM(B20:B26)</f>
        <v>26347315.950000003</v>
      </c>
      <c r="C19" s="47">
        <f t="shared" ref="C19:G19" si="2">SUM(C20:C26)</f>
        <v>14192437.279999999</v>
      </c>
      <c r="D19" s="47">
        <f t="shared" si="2"/>
        <v>40539753.229999997</v>
      </c>
      <c r="E19" s="47">
        <f t="shared" si="2"/>
        <v>28737735.599999998</v>
      </c>
      <c r="F19" s="47">
        <f t="shared" si="2"/>
        <v>28737735.599999998</v>
      </c>
      <c r="G19" s="47">
        <f t="shared" si="2"/>
        <v>11802017.630000001</v>
      </c>
    </row>
    <row r="20" spans="1:7" x14ac:dyDescent="0.25">
      <c r="A20" s="77" t="s">
        <v>401</v>
      </c>
      <c r="B20" s="267">
        <v>0</v>
      </c>
      <c r="C20" s="267">
        <v>0</v>
      </c>
      <c r="D20" s="267">
        <v>0</v>
      </c>
      <c r="E20" s="267">
        <v>0</v>
      </c>
      <c r="F20" s="267">
        <v>0</v>
      </c>
      <c r="G20" s="268">
        <v>0</v>
      </c>
    </row>
    <row r="21" spans="1:7" x14ac:dyDescent="0.25">
      <c r="A21" s="77" t="s">
        <v>402</v>
      </c>
      <c r="B21" s="266">
        <v>7232720.8200000003</v>
      </c>
      <c r="C21" s="266">
        <v>8913205.2799999993</v>
      </c>
      <c r="D21" s="267">
        <v>16145926.1</v>
      </c>
      <c r="E21" s="266">
        <v>10875614.4</v>
      </c>
      <c r="F21" s="266">
        <v>10875614.4</v>
      </c>
      <c r="G21" s="268">
        <v>5270311.6999999993</v>
      </c>
    </row>
    <row r="22" spans="1:7" x14ac:dyDescent="0.25">
      <c r="A22" s="77" t="s">
        <v>403</v>
      </c>
      <c r="B22" s="266">
        <v>171336.7</v>
      </c>
      <c r="C22" s="266">
        <v>-171336.7</v>
      </c>
      <c r="D22" s="267">
        <v>0</v>
      </c>
      <c r="E22" s="266">
        <v>0</v>
      </c>
      <c r="F22" s="266">
        <v>0</v>
      </c>
      <c r="G22" s="268">
        <v>0</v>
      </c>
    </row>
    <row r="23" spans="1:7" x14ac:dyDescent="0.25">
      <c r="A23" s="77" t="s">
        <v>404</v>
      </c>
      <c r="B23" s="266">
        <v>6309477.1500000004</v>
      </c>
      <c r="C23" s="266">
        <v>531741.32999999996</v>
      </c>
      <c r="D23" s="267">
        <v>6841218.4800000004</v>
      </c>
      <c r="E23" s="266">
        <v>3597327.78</v>
      </c>
      <c r="F23" s="266">
        <v>3597327.78</v>
      </c>
      <c r="G23" s="268">
        <v>3243890.7000000007</v>
      </c>
    </row>
    <row r="24" spans="1:7" x14ac:dyDescent="0.25">
      <c r="A24" s="77" t="s">
        <v>405</v>
      </c>
      <c r="B24" s="266">
        <v>3190394.66</v>
      </c>
      <c r="C24" s="266">
        <v>367079.1</v>
      </c>
      <c r="D24" s="267">
        <v>3557473.7600000002</v>
      </c>
      <c r="E24" s="266">
        <v>1634389.13</v>
      </c>
      <c r="F24" s="266">
        <v>1634389.13</v>
      </c>
      <c r="G24" s="268">
        <v>1923084.6300000004</v>
      </c>
    </row>
    <row r="25" spans="1:7" x14ac:dyDescent="0.25">
      <c r="A25" s="77" t="s">
        <v>406</v>
      </c>
      <c r="B25" s="266">
        <v>9443386.6199999992</v>
      </c>
      <c r="C25" s="266">
        <v>4551748.2699999996</v>
      </c>
      <c r="D25" s="267">
        <v>13995134.889999999</v>
      </c>
      <c r="E25" s="266">
        <v>12630404.289999999</v>
      </c>
      <c r="F25" s="266">
        <v>12630404.289999999</v>
      </c>
      <c r="G25" s="268">
        <v>1364730.5999999996</v>
      </c>
    </row>
    <row r="26" spans="1:7" x14ac:dyDescent="0.25">
      <c r="A26" s="77" t="s">
        <v>407</v>
      </c>
      <c r="B26" s="267">
        <v>0</v>
      </c>
      <c r="C26" s="267">
        <v>0</v>
      </c>
      <c r="D26" s="267">
        <v>0</v>
      </c>
      <c r="E26" s="267">
        <v>0</v>
      </c>
      <c r="F26" s="267">
        <v>0</v>
      </c>
      <c r="G26" s="268">
        <v>0</v>
      </c>
    </row>
    <row r="27" spans="1:7" x14ac:dyDescent="0.25">
      <c r="A27" s="58" t="s">
        <v>408</v>
      </c>
      <c r="B27" s="47">
        <f>SUM(B28:B36)</f>
        <v>5407691.1200000001</v>
      </c>
      <c r="C27" s="47">
        <f t="shared" ref="C27:G27" si="3">SUM(C28:C36)</f>
        <v>1720412.77</v>
      </c>
      <c r="D27" s="47">
        <f t="shared" si="3"/>
        <v>7128103.8900000006</v>
      </c>
      <c r="E27" s="47">
        <f t="shared" si="3"/>
        <v>2467005.4399999999</v>
      </c>
      <c r="F27" s="47">
        <f t="shared" si="3"/>
        <v>2467005.4399999999</v>
      </c>
      <c r="G27" s="47">
        <f t="shared" si="3"/>
        <v>4661098.45</v>
      </c>
    </row>
    <row r="28" spans="1:7" x14ac:dyDescent="0.25">
      <c r="A28" s="80" t="s">
        <v>409</v>
      </c>
      <c r="B28" s="269">
        <v>1977119.78</v>
      </c>
      <c r="C28" s="269">
        <v>-551147.05000000005</v>
      </c>
      <c r="D28" s="270">
        <v>1425972.73</v>
      </c>
      <c r="E28" s="269">
        <v>709872.2</v>
      </c>
      <c r="F28" s="269">
        <v>709872.2</v>
      </c>
      <c r="G28" s="271">
        <v>716100.53</v>
      </c>
    </row>
    <row r="29" spans="1:7" x14ac:dyDescent="0.25">
      <c r="A29" s="77" t="s">
        <v>410</v>
      </c>
      <c r="B29" s="269">
        <v>2609339.0499999998</v>
      </c>
      <c r="C29" s="269">
        <v>2139772.62</v>
      </c>
      <c r="D29" s="270">
        <v>4749111.67</v>
      </c>
      <c r="E29" s="269">
        <v>1144030.6299999999</v>
      </c>
      <c r="F29" s="269">
        <v>1144030.6299999999</v>
      </c>
      <c r="G29" s="271">
        <v>3605081.04</v>
      </c>
    </row>
    <row r="30" spans="1:7" x14ac:dyDescent="0.25">
      <c r="A30" s="77" t="s">
        <v>411</v>
      </c>
      <c r="B30" s="270">
        <v>0</v>
      </c>
      <c r="C30" s="270">
        <v>0</v>
      </c>
      <c r="D30" s="270">
        <v>0</v>
      </c>
      <c r="E30" s="270">
        <v>0</v>
      </c>
      <c r="F30" s="270">
        <v>0</v>
      </c>
      <c r="G30" s="271">
        <v>0</v>
      </c>
    </row>
    <row r="31" spans="1:7" x14ac:dyDescent="0.25">
      <c r="A31" s="77" t="s">
        <v>412</v>
      </c>
      <c r="B31" s="270">
        <v>0</v>
      </c>
      <c r="C31" s="270">
        <v>0</v>
      </c>
      <c r="D31" s="270">
        <v>0</v>
      </c>
      <c r="E31" s="270">
        <v>0</v>
      </c>
      <c r="F31" s="270">
        <v>0</v>
      </c>
      <c r="G31" s="271">
        <v>0</v>
      </c>
    </row>
    <row r="32" spans="1:7" x14ac:dyDescent="0.25">
      <c r="A32" s="77" t="s">
        <v>413</v>
      </c>
      <c r="B32" s="270">
        <v>0</v>
      </c>
      <c r="C32" s="270">
        <v>0</v>
      </c>
      <c r="D32" s="270">
        <v>0</v>
      </c>
      <c r="E32" s="270">
        <v>0</v>
      </c>
      <c r="F32" s="270">
        <v>0</v>
      </c>
      <c r="G32" s="271">
        <v>0</v>
      </c>
    </row>
    <row r="33" spans="1:7" ht="14.45" customHeight="1" x14ac:dyDescent="0.25">
      <c r="A33" s="77" t="s">
        <v>414</v>
      </c>
      <c r="B33" s="270">
        <v>0</v>
      </c>
      <c r="C33" s="270">
        <v>0</v>
      </c>
      <c r="D33" s="270">
        <v>0</v>
      </c>
      <c r="E33" s="270">
        <v>0</v>
      </c>
      <c r="F33" s="270">
        <v>0</v>
      </c>
      <c r="G33" s="271">
        <v>0</v>
      </c>
    </row>
    <row r="34" spans="1:7" ht="14.45" customHeight="1" x14ac:dyDescent="0.25">
      <c r="A34" s="77" t="s">
        <v>415</v>
      </c>
      <c r="B34" s="269">
        <v>821232.29</v>
      </c>
      <c r="C34" s="269">
        <v>131787.20000000001</v>
      </c>
      <c r="D34" s="270">
        <v>953019.49</v>
      </c>
      <c r="E34" s="269">
        <v>613102.61</v>
      </c>
      <c r="F34" s="269">
        <v>613102.61</v>
      </c>
      <c r="G34" s="271">
        <v>339916.88</v>
      </c>
    </row>
    <row r="35" spans="1:7" ht="14.45" customHeight="1" x14ac:dyDescent="0.25">
      <c r="A35" s="77" t="s">
        <v>416</v>
      </c>
      <c r="B35" s="270">
        <v>0</v>
      </c>
      <c r="C35" s="270">
        <v>0</v>
      </c>
      <c r="D35" s="270">
        <v>0</v>
      </c>
      <c r="E35" s="270">
        <v>0</v>
      </c>
      <c r="F35" s="270">
        <v>0</v>
      </c>
      <c r="G35" s="271">
        <v>0</v>
      </c>
    </row>
    <row r="36" spans="1:7" ht="14.45" customHeight="1" x14ac:dyDescent="0.25">
      <c r="A36" s="77" t="s">
        <v>417</v>
      </c>
      <c r="B36" s="270">
        <v>0</v>
      </c>
      <c r="C36" s="270">
        <v>0</v>
      </c>
      <c r="D36" s="270">
        <v>0</v>
      </c>
      <c r="E36" s="270">
        <v>0</v>
      </c>
      <c r="F36" s="270">
        <v>0</v>
      </c>
      <c r="G36" s="271">
        <v>0</v>
      </c>
    </row>
    <row r="37" spans="1:7" ht="14.45" customHeight="1" x14ac:dyDescent="0.25">
      <c r="A37" s="59" t="s">
        <v>418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421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423</v>
      </c>
      <c r="B43" s="4">
        <f>SUM(B44,B53,B61,B71)</f>
        <v>106752860.79000001</v>
      </c>
      <c r="C43" s="4">
        <f t="shared" ref="C43:G43" si="5">SUM(C44,C53,C61,C71)</f>
        <v>90703064.530000001</v>
      </c>
      <c r="D43" s="4">
        <f t="shared" si="5"/>
        <v>197455925.31999999</v>
      </c>
      <c r="E43" s="4">
        <f t="shared" si="5"/>
        <v>121807237.47</v>
      </c>
      <c r="F43" s="4">
        <f t="shared" si="5"/>
        <v>121807237.47</v>
      </c>
      <c r="G43" s="4">
        <f t="shared" si="5"/>
        <v>75648687.849999994</v>
      </c>
    </row>
    <row r="44" spans="1:7" x14ac:dyDescent="0.25">
      <c r="A44" s="58" t="s">
        <v>391</v>
      </c>
      <c r="B44" s="47">
        <f>SUM(B45:B52)</f>
        <v>29411778.809999999</v>
      </c>
      <c r="C44" s="47">
        <f t="shared" ref="C44:G44" si="6">SUM(C45:C52)</f>
        <v>-1449852.19</v>
      </c>
      <c r="D44" s="47">
        <f t="shared" si="6"/>
        <v>27961926.619999997</v>
      </c>
      <c r="E44" s="47">
        <f t="shared" si="6"/>
        <v>15649309.399999999</v>
      </c>
      <c r="F44" s="47">
        <f t="shared" si="6"/>
        <v>15649309.399999999</v>
      </c>
      <c r="G44" s="47">
        <f t="shared" si="6"/>
        <v>12312617.219999999</v>
      </c>
    </row>
    <row r="45" spans="1:7" x14ac:dyDescent="0.25">
      <c r="A45" s="80" t="s">
        <v>392</v>
      </c>
      <c r="B45" s="273">
        <v>0</v>
      </c>
      <c r="C45" s="273">
        <v>0</v>
      </c>
      <c r="D45" s="273">
        <v>0</v>
      </c>
      <c r="E45" s="273">
        <v>0</v>
      </c>
      <c r="F45" s="275">
        <v>0</v>
      </c>
      <c r="G45" s="275">
        <v>0</v>
      </c>
    </row>
    <row r="46" spans="1:7" x14ac:dyDescent="0.25">
      <c r="A46" s="80" t="s">
        <v>393</v>
      </c>
      <c r="B46" s="273">
        <v>0</v>
      </c>
      <c r="C46" s="273">
        <v>0</v>
      </c>
      <c r="D46" s="273">
        <v>0</v>
      </c>
      <c r="E46" s="273">
        <v>0</v>
      </c>
      <c r="F46" s="275">
        <v>0</v>
      </c>
      <c r="G46" s="275">
        <v>0</v>
      </c>
    </row>
    <row r="47" spans="1:7" x14ac:dyDescent="0.25">
      <c r="A47" s="80" t="s">
        <v>394</v>
      </c>
      <c r="B47" s="272">
        <v>0</v>
      </c>
      <c r="C47" s="272">
        <v>372814.15</v>
      </c>
      <c r="D47" s="273">
        <v>372814.15</v>
      </c>
      <c r="E47" s="272">
        <v>184930.81</v>
      </c>
      <c r="F47" s="274">
        <v>184930.81</v>
      </c>
      <c r="G47" s="275">
        <v>187883.34000000003</v>
      </c>
    </row>
    <row r="48" spans="1:7" x14ac:dyDescent="0.25">
      <c r="A48" s="80" t="s">
        <v>395</v>
      </c>
      <c r="B48" s="273">
        <v>0</v>
      </c>
      <c r="C48" s="273">
        <v>0</v>
      </c>
      <c r="D48" s="273">
        <v>0</v>
      </c>
      <c r="E48" s="273">
        <v>0</v>
      </c>
      <c r="F48" s="275">
        <v>0</v>
      </c>
      <c r="G48" s="275">
        <v>0</v>
      </c>
    </row>
    <row r="49" spans="1:7" x14ac:dyDescent="0.25">
      <c r="A49" s="80" t="s">
        <v>396</v>
      </c>
      <c r="B49" s="272">
        <v>3671519.06</v>
      </c>
      <c r="C49" s="272">
        <v>1364398.03</v>
      </c>
      <c r="D49" s="273">
        <v>5035917.09</v>
      </c>
      <c r="E49" s="272">
        <v>5035917.09</v>
      </c>
      <c r="F49" s="274">
        <v>5035917.09</v>
      </c>
      <c r="G49" s="275">
        <v>0</v>
      </c>
    </row>
    <row r="50" spans="1:7" x14ac:dyDescent="0.25">
      <c r="A50" s="80" t="s">
        <v>397</v>
      </c>
      <c r="B50" s="273">
        <v>0</v>
      </c>
      <c r="C50" s="273">
        <v>0</v>
      </c>
      <c r="D50" s="273">
        <v>0</v>
      </c>
      <c r="E50" s="273">
        <v>0</v>
      </c>
      <c r="F50" s="275">
        <v>0</v>
      </c>
      <c r="G50" s="275">
        <v>0</v>
      </c>
    </row>
    <row r="51" spans="1:7" x14ac:dyDescent="0.25">
      <c r="A51" s="80" t="s">
        <v>398</v>
      </c>
      <c r="B51" s="272">
        <v>25740259.75</v>
      </c>
      <c r="C51" s="272">
        <v>-3187064.37</v>
      </c>
      <c r="D51" s="273">
        <v>22553195.379999999</v>
      </c>
      <c r="E51" s="272">
        <v>10428461.5</v>
      </c>
      <c r="F51" s="274">
        <v>10428461.5</v>
      </c>
      <c r="G51" s="275">
        <v>12124733.879999999</v>
      </c>
    </row>
    <row r="52" spans="1:7" x14ac:dyDescent="0.25">
      <c r="A52" s="80" t="s">
        <v>399</v>
      </c>
      <c r="B52" s="273">
        <v>0</v>
      </c>
      <c r="C52" s="273">
        <v>0</v>
      </c>
      <c r="D52" s="273">
        <v>0</v>
      </c>
      <c r="E52" s="273">
        <v>0</v>
      </c>
      <c r="F52" s="275">
        <v>0</v>
      </c>
      <c r="G52" s="275">
        <v>0</v>
      </c>
    </row>
    <row r="53" spans="1:7" x14ac:dyDescent="0.25">
      <c r="A53" s="58" t="s">
        <v>400</v>
      </c>
      <c r="B53" s="47">
        <f>SUM(B54:B60)</f>
        <v>77341081.980000004</v>
      </c>
      <c r="C53" s="47">
        <f t="shared" ref="C53:G53" si="7">SUM(C54:C60)</f>
        <v>89787984.719999999</v>
      </c>
      <c r="D53" s="47">
        <f t="shared" si="7"/>
        <v>167129066.69999999</v>
      </c>
      <c r="E53" s="47">
        <f t="shared" si="7"/>
        <v>104357996.07000001</v>
      </c>
      <c r="F53" s="47">
        <f t="shared" si="7"/>
        <v>104357996.07000001</v>
      </c>
      <c r="G53" s="47">
        <f t="shared" si="7"/>
        <v>62771070.629999988</v>
      </c>
    </row>
    <row r="54" spans="1:7" x14ac:dyDescent="0.25">
      <c r="A54" s="80" t="s">
        <v>401</v>
      </c>
      <c r="B54" s="276">
        <v>0</v>
      </c>
      <c r="C54" s="276">
        <v>1000000</v>
      </c>
      <c r="D54" s="277">
        <v>1000000</v>
      </c>
      <c r="E54" s="276">
        <v>0</v>
      </c>
      <c r="F54" s="276">
        <v>0</v>
      </c>
      <c r="G54" s="278">
        <v>1000000</v>
      </c>
    </row>
    <row r="55" spans="1:7" x14ac:dyDescent="0.25">
      <c r="A55" s="80" t="s">
        <v>402</v>
      </c>
      <c r="B55" s="276">
        <v>77341081.980000004</v>
      </c>
      <c r="C55" s="276">
        <v>88287984.719999999</v>
      </c>
      <c r="D55" s="277">
        <v>165629066.69999999</v>
      </c>
      <c r="E55" s="276">
        <v>104172979.34</v>
      </c>
      <c r="F55" s="276">
        <v>104172979.34</v>
      </c>
      <c r="G55" s="278">
        <v>61456087.359999985</v>
      </c>
    </row>
    <row r="56" spans="1:7" x14ac:dyDescent="0.25">
      <c r="A56" s="80" t="s">
        <v>403</v>
      </c>
      <c r="B56" s="277">
        <v>0</v>
      </c>
      <c r="C56" s="277">
        <v>0</v>
      </c>
      <c r="D56" s="277">
        <v>0</v>
      </c>
      <c r="E56" s="277">
        <v>0</v>
      </c>
      <c r="F56" s="277">
        <v>0</v>
      </c>
      <c r="G56" s="278">
        <v>0</v>
      </c>
    </row>
    <row r="57" spans="1:7" x14ac:dyDescent="0.25">
      <c r="A57" s="81" t="s">
        <v>404</v>
      </c>
      <c r="B57" s="276">
        <v>0</v>
      </c>
      <c r="C57" s="276">
        <v>150000</v>
      </c>
      <c r="D57" s="277">
        <v>150000</v>
      </c>
      <c r="E57" s="276">
        <v>35019.72</v>
      </c>
      <c r="F57" s="276">
        <v>35019.72</v>
      </c>
      <c r="G57" s="278">
        <v>114980.28</v>
      </c>
    </row>
    <row r="58" spans="1:7" x14ac:dyDescent="0.25">
      <c r="A58" s="80" t="s">
        <v>405</v>
      </c>
      <c r="B58" s="277">
        <v>0</v>
      </c>
      <c r="C58" s="277">
        <v>0</v>
      </c>
      <c r="D58" s="277">
        <v>0</v>
      </c>
      <c r="E58" s="277">
        <v>0</v>
      </c>
      <c r="F58" s="277">
        <v>0</v>
      </c>
      <c r="G58" s="278">
        <v>0</v>
      </c>
    </row>
    <row r="59" spans="1:7" x14ac:dyDescent="0.25">
      <c r="A59" s="80" t="s">
        <v>406</v>
      </c>
      <c r="B59" s="276">
        <v>0</v>
      </c>
      <c r="C59" s="276">
        <v>350000</v>
      </c>
      <c r="D59" s="277">
        <v>350000</v>
      </c>
      <c r="E59" s="276">
        <v>149997.01</v>
      </c>
      <c r="F59" s="276">
        <v>149997.01</v>
      </c>
      <c r="G59" s="278">
        <v>200002.99</v>
      </c>
    </row>
    <row r="60" spans="1:7" x14ac:dyDescent="0.25">
      <c r="A60" s="80" t="s">
        <v>407</v>
      </c>
      <c r="B60" s="277">
        <v>0</v>
      </c>
      <c r="C60" s="277">
        <v>0</v>
      </c>
      <c r="D60" s="277">
        <v>0</v>
      </c>
      <c r="E60" s="277">
        <v>0</v>
      </c>
      <c r="F60" s="47">
        <v>0</v>
      </c>
      <c r="G60" s="47">
        <v>0</v>
      </c>
    </row>
    <row r="61" spans="1:7" x14ac:dyDescent="0.25">
      <c r="A61" s="58" t="s">
        <v>408</v>
      </c>
      <c r="B61" s="47">
        <f>SUM(B62:B70)</f>
        <v>0</v>
      </c>
      <c r="C61" s="47">
        <f t="shared" ref="C61:G61" si="8">SUM(C62:C70)</f>
        <v>2364932</v>
      </c>
      <c r="D61" s="47">
        <f t="shared" si="8"/>
        <v>2364932</v>
      </c>
      <c r="E61" s="47">
        <f t="shared" si="8"/>
        <v>1799932</v>
      </c>
      <c r="F61" s="47">
        <f t="shared" si="8"/>
        <v>1799932</v>
      </c>
      <c r="G61" s="47">
        <f t="shared" si="8"/>
        <v>565000</v>
      </c>
    </row>
    <row r="62" spans="1:7" x14ac:dyDescent="0.25">
      <c r="A62" s="80" t="s">
        <v>409</v>
      </c>
      <c r="B62" s="280">
        <v>0</v>
      </c>
      <c r="C62" s="280">
        <v>0</v>
      </c>
      <c r="D62" s="280">
        <v>0</v>
      </c>
      <c r="E62" s="280">
        <v>0</v>
      </c>
      <c r="F62" s="47">
        <v>0</v>
      </c>
      <c r="G62" s="47">
        <v>0</v>
      </c>
    </row>
    <row r="63" spans="1:7" x14ac:dyDescent="0.25">
      <c r="A63" s="80" t="s">
        <v>410</v>
      </c>
      <c r="B63" s="279">
        <v>0</v>
      </c>
      <c r="C63" s="279">
        <v>2364932</v>
      </c>
      <c r="D63" s="280">
        <v>2364932</v>
      </c>
      <c r="E63" s="279">
        <v>1799932</v>
      </c>
      <c r="F63" s="279">
        <v>1799932</v>
      </c>
      <c r="G63" s="281">
        <v>565000</v>
      </c>
    </row>
    <row r="64" spans="1:7" x14ac:dyDescent="0.25">
      <c r="A64" s="80" t="s">
        <v>411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412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413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414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416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417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418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419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422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225562323.86000001</v>
      </c>
      <c r="C77" s="4">
        <f t="shared" ref="C77:G77" si="10">C43+C9</f>
        <v>105190833.56</v>
      </c>
      <c r="D77" s="4">
        <f t="shared" si="10"/>
        <v>330753157.42000002</v>
      </c>
      <c r="E77" s="4">
        <f t="shared" si="10"/>
        <v>213469023.28999999</v>
      </c>
      <c r="F77" s="4">
        <f t="shared" si="10"/>
        <v>213469023.28999999</v>
      </c>
      <c r="G77" s="4">
        <f t="shared" si="10"/>
        <v>117284134.13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0:G26 C28:G36 C43:G52 C54:G60 C62:G7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F60:G60 B64:G77 F62:G6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="75" zoomScaleNormal="75" workbookViewId="0">
      <selection activeCell="F32" sqref="F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Romita,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425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426</v>
      </c>
      <c r="B7" s="167" t="s">
        <v>299</v>
      </c>
      <c r="C7" s="167"/>
      <c r="D7" s="167"/>
      <c r="E7" s="167"/>
      <c r="F7" s="167"/>
      <c r="G7" s="167" t="s">
        <v>300</v>
      </c>
    </row>
    <row r="8" spans="1:7" ht="30" x14ac:dyDescent="0.25">
      <c r="A8" s="165"/>
      <c r="B8" s="7" t="s">
        <v>301</v>
      </c>
      <c r="C8" s="33" t="s">
        <v>389</v>
      </c>
      <c r="D8" s="33" t="s">
        <v>232</v>
      </c>
      <c r="E8" s="33" t="s">
        <v>187</v>
      </c>
      <c r="F8" s="33" t="s">
        <v>204</v>
      </c>
      <c r="G8" s="177"/>
    </row>
    <row r="9" spans="1:7" ht="15.75" customHeight="1" x14ac:dyDescent="0.25">
      <c r="A9" s="26" t="s">
        <v>427</v>
      </c>
      <c r="B9" s="119">
        <f>SUM(B10,B11,B12,B15,B16,B19)</f>
        <v>72669559.209999993</v>
      </c>
      <c r="C9" s="119">
        <f t="shared" ref="C9:G9" si="0">SUM(C10,C11,C12,C15,C16,C19)</f>
        <v>-17457873.25</v>
      </c>
      <c r="D9" s="119">
        <f t="shared" si="0"/>
        <v>55211685.959999993</v>
      </c>
      <c r="E9" s="119">
        <f t="shared" si="0"/>
        <v>27085336.59</v>
      </c>
      <c r="F9" s="119">
        <f t="shared" si="0"/>
        <v>27085336.59</v>
      </c>
      <c r="G9" s="119">
        <f t="shared" si="0"/>
        <v>28126349.369999994</v>
      </c>
    </row>
    <row r="10" spans="1:7" x14ac:dyDescent="0.25">
      <c r="A10" s="58" t="s">
        <v>428</v>
      </c>
      <c r="B10" s="282">
        <v>72669559.209999993</v>
      </c>
      <c r="C10" s="282">
        <v>-17457873.25</v>
      </c>
      <c r="D10" s="283">
        <v>55211685.959999993</v>
      </c>
      <c r="E10" s="282">
        <v>27085336.59</v>
      </c>
      <c r="F10" s="282">
        <v>27085336.59</v>
      </c>
      <c r="G10" s="76">
        <f>D10-E10</f>
        <v>28126349.369999994</v>
      </c>
    </row>
    <row r="11" spans="1:7" ht="15.75" customHeight="1" x14ac:dyDescent="0.25">
      <c r="A11" s="58" t="s">
        <v>429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430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431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432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433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434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435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438</v>
      </c>
      <c r="B21" s="119">
        <f>SUM(B22,B23,B24,B27,B28,B31)</f>
        <v>43412892.119999997</v>
      </c>
      <c r="C21" s="119">
        <f t="shared" ref="C21:F21" si="4">SUM(C22,C23,C24,C27,C28,C31)</f>
        <v>-3814401.43</v>
      </c>
      <c r="D21" s="119">
        <f t="shared" si="4"/>
        <v>39598490.689999998</v>
      </c>
      <c r="E21" s="119">
        <f t="shared" si="4"/>
        <v>15584153.9</v>
      </c>
      <c r="F21" s="119">
        <f t="shared" si="4"/>
        <v>15584153.9</v>
      </c>
      <c r="G21" s="119">
        <f>SUM(G22,G23,G24,G27,G28,G31)</f>
        <v>24014336.789999999</v>
      </c>
    </row>
    <row r="22" spans="1:7" x14ac:dyDescent="0.25">
      <c r="A22" s="58" t="s">
        <v>428</v>
      </c>
      <c r="B22" s="285">
        <v>43412892.119999997</v>
      </c>
      <c r="C22" s="285">
        <v>-3814401.43</v>
      </c>
      <c r="D22" s="286">
        <v>39598490.689999998</v>
      </c>
      <c r="E22" s="285">
        <v>15584153.9</v>
      </c>
      <c r="F22" s="285">
        <v>15584153.9</v>
      </c>
      <c r="G22" s="76">
        <f t="shared" ref="G22:G31" si="5">D22-E22</f>
        <v>24014336.789999999</v>
      </c>
    </row>
    <row r="23" spans="1:7" x14ac:dyDescent="0.25">
      <c r="A23" s="58" t="s">
        <v>429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430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434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436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437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439</v>
      </c>
      <c r="B33" s="119">
        <f>B21+B9</f>
        <v>116082451.32999998</v>
      </c>
      <c r="C33" s="119">
        <f t="shared" ref="C33:G33" si="8">C21+C9</f>
        <v>-21272274.68</v>
      </c>
      <c r="D33" s="119">
        <f t="shared" si="8"/>
        <v>94810176.649999991</v>
      </c>
      <c r="E33" s="119">
        <f t="shared" si="8"/>
        <v>42669490.490000002</v>
      </c>
      <c r="F33" s="119">
        <f t="shared" si="8"/>
        <v>42669490.490000002</v>
      </c>
      <c r="G33" s="119">
        <f t="shared" si="8"/>
        <v>52140686.159999996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jose</cp:lastModifiedBy>
  <cp:revision/>
  <dcterms:created xsi:type="dcterms:W3CDTF">2023-03-16T22:14:51Z</dcterms:created>
  <dcterms:modified xsi:type="dcterms:W3CDTF">2024-08-13T05:06:37Z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